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showInkAnnotation="0" defaultThemeVersion="164011"/>
  <bookViews>
    <workbookView xWindow="0" yWindow="0" windowWidth="28800" windowHeight="11730"/>
  </bookViews>
  <sheets>
    <sheet name="1" sheetId="10" r:id="rId1"/>
  </sheets>
  <definedNames>
    <definedName name="_xlnm.Print_Area" localSheetId="0">'1'!$A$1:$J$197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104" i="10" l="1"/>
  <c r="F173" i="10"/>
  <c r="F175" i="10"/>
  <c r="G104" i="10" l="1"/>
  <c r="G94" i="10"/>
  <c r="G173" i="10"/>
  <c r="E168" i="10" l="1"/>
  <c r="E169" i="10"/>
  <c r="F97" i="10"/>
  <c r="F96" i="10"/>
  <c r="F94" i="10" s="1"/>
  <c r="D89" i="10" l="1"/>
  <c r="E124" i="10"/>
  <c r="E114" i="10"/>
  <c r="E150" i="10" l="1"/>
  <c r="D145" i="10"/>
  <c r="D144" i="10"/>
  <c r="E146" i="10"/>
  <c r="D146" i="10" s="1"/>
  <c r="D142" i="10"/>
  <c r="E116" i="10"/>
  <c r="E167" i="10" l="1"/>
  <c r="E134" i="10" l="1"/>
  <c r="E149" i="10" s="1"/>
  <c r="E151" i="10" s="1"/>
  <c r="D141" i="10"/>
  <c r="F88" i="10"/>
  <c r="G88" i="10"/>
  <c r="G154" i="10" l="1"/>
  <c r="F154" i="10"/>
  <c r="E154" i="10"/>
  <c r="G153" i="10"/>
  <c r="F153" i="10"/>
  <c r="E153" i="10"/>
  <c r="G53" i="10"/>
  <c r="G52" i="10"/>
  <c r="D143" i="10"/>
  <c r="E125" i="10" l="1"/>
  <c r="G121" i="10"/>
  <c r="F121" i="10"/>
  <c r="E121" i="10"/>
  <c r="G120" i="10"/>
  <c r="F120" i="10"/>
  <c r="E120" i="10"/>
  <c r="F29" i="10"/>
  <c r="G96" i="10"/>
  <c r="G95" i="10"/>
  <c r="G97" i="10"/>
  <c r="E104" i="10"/>
  <c r="E103" i="10"/>
  <c r="E102" i="10"/>
  <c r="E101" i="10"/>
  <c r="E100" i="10"/>
  <c r="E97" i="10"/>
  <c r="E96" i="10"/>
  <c r="E95" i="10"/>
  <c r="E94" i="10" s="1"/>
  <c r="G23" i="10" l="1"/>
  <c r="G11" i="10"/>
  <c r="G14" i="10"/>
  <c r="F26" i="10"/>
  <c r="F20" i="10"/>
  <c r="F8" i="10"/>
  <c r="E63" i="10" l="1"/>
  <c r="E57" i="10"/>
  <c r="D37" i="10"/>
  <c r="D36" i="10"/>
  <c r="G38" i="10"/>
  <c r="D38" i="10" s="1"/>
  <c r="E187" i="10"/>
  <c r="E186" i="10"/>
  <c r="G184" i="10"/>
  <c r="F184" i="10"/>
  <c r="G164" i="10"/>
  <c r="E175" i="10"/>
  <c r="E173" i="10"/>
  <c r="G163" i="10"/>
  <c r="G162" i="10"/>
  <c r="G161" i="10"/>
  <c r="F161" i="10"/>
  <c r="F164" i="10"/>
  <c r="F163" i="10"/>
  <c r="E164" i="10"/>
  <c r="E161" i="10"/>
  <c r="E160" i="10"/>
  <c r="E158" i="10"/>
  <c r="E157" i="10"/>
  <c r="E159" i="10"/>
  <c r="G169" i="10"/>
  <c r="G168" i="10"/>
  <c r="G167" i="10"/>
  <c r="G166" i="10"/>
  <c r="F169" i="10"/>
  <c r="F168" i="10"/>
  <c r="F167" i="10"/>
  <c r="F166" i="10"/>
  <c r="E166" i="10"/>
  <c r="G105" i="10"/>
  <c r="F105" i="10"/>
  <c r="E105" i="10"/>
  <c r="F28" i="10" l="1"/>
  <c r="D28" i="10" s="1"/>
  <c r="F22" i="10"/>
  <c r="G25" i="10"/>
  <c r="D25" i="10" s="1"/>
  <c r="D20" i="10"/>
  <c r="D21" i="10"/>
  <c r="D22" i="10"/>
  <c r="D23" i="10"/>
  <c r="D24" i="10"/>
  <c r="D26" i="10"/>
  <c r="D27" i="10"/>
  <c r="G16" i="10"/>
  <c r="G13" i="10"/>
  <c r="F31" i="10"/>
  <c r="E170" i="10" l="1"/>
  <c r="D162" i="10" l="1"/>
  <c r="D93" i="10"/>
  <c r="D102" i="10"/>
  <c r="D150" i="10"/>
  <c r="F131" i="10"/>
  <c r="G131" i="10"/>
  <c r="F130" i="10"/>
  <c r="G130" i="10"/>
  <c r="E130" i="10"/>
  <c r="F80" i="10"/>
  <c r="G80" i="10"/>
  <c r="E80" i="10"/>
  <c r="F79" i="10"/>
  <c r="G79" i="10"/>
  <c r="E79" i="10"/>
  <c r="F81" i="10" l="1"/>
  <c r="G81" i="10"/>
  <c r="D80" i="10"/>
  <c r="D79" i="10"/>
  <c r="E81" i="10"/>
  <c r="E127" i="10"/>
  <c r="D127" i="10" s="1"/>
  <c r="D126" i="10"/>
  <c r="D125" i="10"/>
  <c r="F134" i="10"/>
  <c r="G134" i="10"/>
  <c r="D77" i="10"/>
  <c r="D78" i="10"/>
  <c r="D76" i="10"/>
  <c r="D43" i="10"/>
  <c r="D44" i="10"/>
  <c r="D40" i="10"/>
  <c r="D34" i="10"/>
  <c r="D9" i="10"/>
  <c r="D11" i="10"/>
  <c r="D12" i="10"/>
  <c r="D14" i="10"/>
  <c r="D15" i="10"/>
  <c r="D18" i="10"/>
  <c r="D8" i="10"/>
  <c r="D81" i="10" l="1"/>
  <c r="G149" i="10"/>
  <c r="G151" i="10" s="1"/>
  <c r="F149" i="10"/>
  <c r="F151" i="10" s="1"/>
  <c r="E131" i="10"/>
  <c r="D114" i="10"/>
  <c r="E65" i="10"/>
  <c r="E64" i="10"/>
  <c r="F53" i="10"/>
  <c r="E59" i="10"/>
  <c r="D149" i="10" l="1"/>
  <c r="D115" i="10"/>
  <c r="F107" i="10"/>
  <c r="G107" i="10"/>
  <c r="D151" i="10" l="1"/>
  <c r="E188" i="10"/>
  <c r="D188" i="10" s="1"/>
  <c r="D187" i="10"/>
  <c r="D186" i="10"/>
  <c r="D184" i="10"/>
  <c r="G182" i="10"/>
  <c r="F182" i="10"/>
  <c r="E182" i="10"/>
  <c r="D180" i="10"/>
  <c r="G177" i="10"/>
  <c r="F177" i="10"/>
  <c r="E177" i="10"/>
  <c r="E191" i="10" s="1"/>
  <c r="G175" i="10"/>
  <c r="D174" i="10"/>
  <c r="D173" i="10"/>
  <c r="F172" i="10"/>
  <c r="D171" i="10"/>
  <c r="G170" i="10"/>
  <c r="G172" i="10" s="1"/>
  <c r="F170" i="10"/>
  <c r="D169" i="10"/>
  <c r="D168" i="10"/>
  <c r="D167" i="10"/>
  <c r="D166" i="10"/>
  <c r="G165" i="10"/>
  <c r="F165" i="10"/>
  <c r="E165" i="10"/>
  <c r="D164" i="10"/>
  <c r="E163" i="10"/>
  <c r="D161" i="10"/>
  <c r="D160" i="10"/>
  <c r="D158" i="10"/>
  <c r="D157" i="10"/>
  <c r="G156" i="10"/>
  <c r="G176" i="10" s="1"/>
  <c r="F156" i="10"/>
  <c r="D154" i="10"/>
  <c r="D148" i="10"/>
  <c r="D147" i="10"/>
  <c r="D140" i="10"/>
  <c r="D139" i="10"/>
  <c r="D138" i="10"/>
  <c r="D137" i="10"/>
  <c r="D136" i="10"/>
  <c r="G190" i="10"/>
  <c r="G194" i="10" s="1"/>
  <c r="F190" i="10"/>
  <c r="F194" i="10" s="1"/>
  <c r="D128" i="10"/>
  <c r="G124" i="10"/>
  <c r="F124" i="10"/>
  <c r="D123" i="10"/>
  <c r="D122" i="10"/>
  <c r="D121" i="10"/>
  <c r="G119" i="10"/>
  <c r="F119" i="10"/>
  <c r="D118" i="10"/>
  <c r="D117" i="10"/>
  <c r="F116" i="10"/>
  <c r="D116" i="10" s="1"/>
  <c r="D113" i="10"/>
  <c r="D112" i="10"/>
  <c r="D111" i="10"/>
  <c r="D109" i="10"/>
  <c r="D108" i="10"/>
  <c r="D105" i="10"/>
  <c r="D104" i="10"/>
  <c r="D103" i="10"/>
  <c r="D101" i="10"/>
  <c r="D100" i="10"/>
  <c r="D99" i="10"/>
  <c r="D98" i="10"/>
  <c r="D97" i="10"/>
  <c r="D96" i="10"/>
  <c r="D95" i="10"/>
  <c r="D92" i="10"/>
  <c r="D91" i="10"/>
  <c r="E90" i="10"/>
  <c r="E88" i="10" s="1"/>
  <c r="D74" i="10"/>
  <c r="D73" i="10"/>
  <c r="D72" i="10"/>
  <c r="D71" i="10"/>
  <c r="D70" i="10"/>
  <c r="D69" i="10"/>
  <c r="G65" i="10"/>
  <c r="G83" i="10" s="1"/>
  <c r="F65" i="10"/>
  <c r="F83" i="10" s="1"/>
  <c r="G64" i="10"/>
  <c r="F64" i="10"/>
  <c r="D63" i="10"/>
  <c r="F62" i="10"/>
  <c r="F59" i="10"/>
  <c r="E45" i="10"/>
  <c r="D45" i="10" s="1"/>
  <c r="E41" i="10"/>
  <c r="F33" i="10"/>
  <c r="F52" i="10" s="1"/>
  <c r="E30" i="10"/>
  <c r="D30" i="10" s="1"/>
  <c r="D29" i="10"/>
  <c r="E17" i="10"/>
  <c r="E52" i="10" s="1"/>
  <c r="F16" i="10"/>
  <c r="E16" i="10"/>
  <c r="D13" i="10"/>
  <c r="F10" i="10"/>
  <c r="D41" i="10" l="1"/>
  <c r="E53" i="10"/>
  <c r="E83" i="10" s="1"/>
  <c r="E129" i="10"/>
  <c r="D16" i="10"/>
  <c r="D17" i="10"/>
  <c r="D10" i="10"/>
  <c r="F82" i="10"/>
  <c r="F84" i="10" s="1"/>
  <c r="D33" i="10"/>
  <c r="D119" i="10"/>
  <c r="G66" i="10"/>
  <c r="G82" i="10"/>
  <c r="G84" i="10" s="1"/>
  <c r="D163" i="10"/>
  <c r="E156" i="10"/>
  <c r="E176" i="10" s="1"/>
  <c r="E19" i="10"/>
  <c r="D19" i="10" s="1"/>
  <c r="E42" i="10"/>
  <c r="D42" i="10" s="1"/>
  <c r="D90" i="10"/>
  <c r="D88" i="10" s="1"/>
  <c r="F66" i="10"/>
  <c r="D170" i="10"/>
  <c r="D172" i="10" s="1"/>
  <c r="G129" i="10"/>
  <c r="G189" i="10" s="1"/>
  <c r="E66" i="10"/>
  <c r="D65" i="10"/>
  <c r="F129" i="10"/>
  <c r="F176" i="10"/>
  <c r="F178" i="10" s="1"/>
  <c r="E31" i="10"/>
  <c r="D31" i="10" s="1"/>
  <c r="D120" i="10"/>
  <c r="G178" i="10"/>
  <c r="D175" i="10"/>
  <c r="F191" i="10"/>
  <c r="D64" i="10"/>
  <c r="D131" i="10"/>
  <c r="D106" i="10"/>
  <c r="D107" i="10" s="1"/>
  <c r="E190" i="10"/>
  <c r="D135" i="10"/>
  <c r="D134" i="10"/>
  <c r="D153" i="10"/>
  <c r="D165" i="10"/>
  <c r="D182" i="10"/>
  <c r="G54" i="10"/>
  <c r="D94" i="10"/>
  <c r="D124" i="10"/>
  <c r="F35" i="10"/>
  <c r="D35" i="10" s="1"/>
  <c r="E107" i="10"/>
  <c r="D177" i="10"/>
  <c r="G191" i="10"/>
  <c r="D110" i="10"/>
  <c r="D159" i="10"/>
  <c r="F189" i="10" l="1"/>
  <c r="F193" i="10" s="1"/>
  <c r="E189" i="10"/>
  <c r="E54" i="10"/>
  <c r="E132" i="10"/>
  <c r="D156" i="10"/>
  <c r="D53" i="10"/>
  <c r="D83" i="10"/>
  <c r="D66" i="10"/>
  <c r="E82" i="10"/>
  <c r="D52" i="10"/>
  <c r="G193" i="10"/>
  <c r="G132" i="10"/>
  <c r="F132" i="10"/>
  <c r="D130" i="10"/>
  <c r="D129" i="10"/>
  <c r="G195" i="10"/>
  <c r="F195" i="10"/>
  <c r="E195" i="10"/>
  <c r="D191" i="10"/>
  <c r="F54" i="10"/>
  <c r="D54" i="10" s="1"/>
  <c r="D176" i="10"/>
  <c r="E178" i="10"/>
  <c r="D178" i="10" s="1"/>
  <c r="E194" i="10"/>
  <c r="D194" i="10" s="1"/>
  <c r="D190" i="10"/>
  <c r="D195" i="10" l="1"/>
  <c r="F196" i="10"/>
  <c r="E192" i="10"/>
  <c r="E193" i="10"/>
  <c r="E196" i="10" s="1"/>
  <c r="E84" i="10"/>
  <c r="D84" i="10" s="1"/>
  <c r="D82" i="10"/>
  <c r="G196" i="10"/>
  <c r="G192" i="10"/>
  <c r="D132" i="10"/>
  <c r="F192" i="10"/>
  <c r="D189" i="10" l="1"/>
  <c r="D192" i="10"/>
  <c r="D196" i="10"/>
  <c r="D193" i="10"/>
</calcChain>
</file>

<file path=xl/comments1.xml><?xml version="1.0" encoding="utf-8"?>
<comments xmlns="http://schemas.openxmlformats.org/spreadsheetml/2006/main">
  <authors>
    <author>Автор</author>
  </authors>
  <commentList>
    <comment ref="A147" authorId="0" shapeId="0">
      <text>
        <r>
          <rPr>
            <b/>
            <sz val="9"/>
            <color indexed="81"/>
            <rFont val="Tahoma"/>
            <family val="2"/>
            <charset val="204"/>
          </rPr>
          <t xml:space="preserve">Автор:
</t>
        </r>
      </text>
    </comment>
  </commentList>
</comments>
</file>

<file path=xl/sharedStrings.xml><?xml version="1.0" encoding="utf-8"?>
<sst xmlns="http://schemas.openxmlformats.org/spreadsheetml/2006/main" count="521" uniqueCount="195">
  <si>
    <t>Расходы на содержание уличного освещения</t>
  </si>
  <si>
    <t>Уличное освещение</t>
  </si>
  <si>
    <t>Техническое обслуживание  сетей уличного освещения</t>
  </si>
  <si>
    <t>Мероприятия по благоустройству МО «Город Отрадное»</t>
  </si>
  <si>
    <t>Проверка достоверности сметной документации</t>
  </si>
  <si>
    <t xml:space="preserve">Оказание услуг по обращению с биологическими отходами </t>
  </si>
  <si>
    <t>Организация и осуществление мероприятий по обустройству детских и спортивных площадок</t>
  </si>
  <si>
    <t xml:space="preserve">Приобретение детского оборудования </t>
  </si>
  <si>
    <t>№
п/п</t>
  </si>
  <si>
    <t>Источники финансирования</t>
  </si>
  <si>
    <t>Объем финансирования, тыс. рублей</t>
  </si>
  <si>
    <t>Всего</t>
  </si>
  <si>
    <t>Ответственный за выполнение мероприятий подпрограммы</t>
  </si>
  <si>
    <t>Планируемые результаты выполнения мероприятий подпрограммы</t>
  </si>
  <si>
    <t>Местный бюджет</t>
  </si>
  <si>
    <t>Областной бюджет</t>
  </si>
  <si>
    <t>Администрация МО «Город Отрадное»</t>
  </si>
  <si>
    <t xml:space="preserve">Администрация МО «Город Отрадное» </t>
  </si>
  <si>
    <t>Создание комфортных и безопасных  условий для граждан</t>
  </si>
  <si>
    <t>Улучшение облика города, поддержание чистоты и порядка на улицах города и создание безопасных условий для жителей</t>
  </si>
  <si>
    <t>Создание комфортных и безопасных условий для жителей</t>
  </si>
  <si>
    <t>Создание комфортных и безопасных условий для 
жителей</t>
  </si>
  <si>
    <t>Улучшение санитарного состояния города, поддержание чистоты и порядка на улицах города и создание безопасных условий для жителей</t>
  </si>
  <si>
    <t xml:space="preserve">Экспертиза сметной документации </t>
  </si>
  <si>
    <t>Содержание  автомобильных дорог общего пользования местного значения</t>
  </si>
  <si>
    <t>Устройство тротуаров и пешеходных дорожек</t>
  </si>
  <si>
    <t>Приведение в нормативное состояние дорог</t>
  </si>
  <si>
    <t>Поддержание в  нормативном состоянии дорожного покрытия и инженерных сооружений</t>
  </si>
  <si>
    <t>Безопасность дорожного движения</t>
  </si>
  <si>
    <t>Мероприятия по поддержке коммунального хозяйства</t>
  </si>
  <si>
    <t>Улучшение условий проживания граждан</t>
  </si>
  <si>
    <t xml:space="preserve">Улучшение условий проживания </t>
  </si>
  <si>
    <t>Улучшение качества и комфортности проживания граждан</t>
  </si>
  <si>
    <t>Мероприятия в сфере обращения с отходами в целях охраны окружающей среды</t>
  </si>
  <si>
    <t>Повышение и создание комфортных и безопасных условий проживания граждан</t>
  </si>
  <si>
    <t>Текущее содержание, обслуживание светофоров Т-7 
Установка дорожных знаков, неровностей в соответствии с  проектом организации дорожного движения</t>
  </si>
  <si>
    <t>Наименование  структурного элемента</t>
  </si>
  <si>
    <t>1</t>
  </si>
  <si>
    <t>2</t>
  </si>
  <si>
    <t>3</t>
  </si>
  <si>
    <t>1.1</t>
  </si>
  <si>
    <t>1.2</t>
  </si>
  <si>
    <t>1.3</t>
  </si>
  <si>
    <t>Комплекс процессных мероприятий № 1 "Благоустройство территории МО «Город Отрадное»</t>
  </si>
  <si>
    <t>Комплекс процессных мероприятий № 2 «Содержание, капитальный ремонт (ремонт) дорог общего пользования и дворовых территорий»</t>
  </si>
  <si>
    <t>Комплекс процессных мероприятий № 3 "Устройство тротуаров и пешеходных дорожек"</t>
  </si>
  <si>
    <t>4</t>
  </si>
  <si>
    <t>5</t>
  </si>
  <si>
    <t>6</t>
  </si>
  <si>
    <t>2.2</t>
  </si>
  <si>
    <t>2.3</t>
  </si>
  <si>
    <t>2.5</t>
  </si>
  <si>
    <t>Прочие мероприятия</t>
  </si>
  <si>
    <t>3.2</t>
  </si>
  <si>
    <t>4.1</t>
  </si>
  <si>
    <t>Приобретение коммунальной техники</t>
  </si>
  <si>
    <t xml:space="preserve">Техническое обслуживание и текущий ремонт газораспределительной сети </t>
  </si>
  <si>
    <t>Комплексы процессных мероприятий:</t>
  </si>
  <si>
    <t>5.1</t>
  </si>
  <si>
    <t>ИТОГО по мероприятиям направленным  на "Благоустройство территории МО «Город Отрадное»</t>
  </si>
  <si>
    <t>ИТОГО по мероприятиям мероприятиям «Содержание, капитальный ремонт (ремонт) дорог общего пользования и дворовых территорий»</t>
  </si>
  <si>
    <t>ИТОГО по  мероприятиям направленным на "Обеспечение устойчивого функционирования и развития  коммунального хозяйства»</t>
  </si>
  <si>
    <t>ИТОГО по муниципальной программе</t>
  </si>
  <si>
    <t>ВСЕГО по комплексным процессам</t>
  </si>
  <si>
    <t>Проектирование строительства инженерной и транспортной инфраструктуры</t>
  </si>
  <si>
    <t>Проектирование объектов  инженерной и транспортной инфраструктуры на земельных участках "г. Отрадное мкр. Ивановская"</t>
  </si>
  <si>
    <t>Обеспечение деятельности (услуги, работы) муниципальных учреждений</t>
  </si>
  <si>
    <t>ПРИЛОЖЕНИЕ</t>
  </si>
  <si>
    <t>Приобретение оборудования для уличного освещения</t>
  </si>
  <si>
    <t>Создание мест (площадок) накопления твердых коммунальных отходов</t>
  </si>
  <si>
    <t>3.3</t>
  </si>
  <si>
    <t>Актуализация схемы газоснабжения</t>
  </si>
  <si>
    <t>Актуализация проекта организации дорожного движения</t>
  </si>
  <si>
    <t>Актуализация схемы санитарной очистки города Отрадное</t>
  </si>
  <si>
    <t>2.4</t>
  </si>
  <si>
    <t>2.6</t>
  </si>
  <si>
    <t>Приобретение и доставка новогодних украшений</t>
  </si>
  <si>
    <t>2.7</t>
  </si>
  <si>
    <t>Энергопотребление КНС                              (ул. Питерская, ул. Балтийская)</t>
  </si>
  <si>
    <t>1.4</t>
  </si>
  <si>
    <t>Техническое обслуживание и текущий ремонт газораспределительной сети "Газоснабжение индивидуальных домов в микрорайонах "Строитель" и "Левый берег реки Тосна" Ленинградской области Кировского района г. Отрадное"</t>
  </si>
  <si>
    <t>Техническое обслуживание и текущий ремонт газораспределительной сети "Строительство газопровода, водопровода, автомобильной дороги и сетей электроснабжения на объекте: «кадастровый квартал 47:16:0201002 зона малоэтажной жилой застройки индивидуальными жилыми домами, месторасположение:  Ленинградской области Кировского района г. Отрадное, между ул. Питерской и ул. Петрушинской и ул. Балтийской"</t>
  </si>
  <si>
    <t xml:space="preserve"> Техническое обслуживание и текущий ремонт газораспределительной сети «Распределительный газопровод              1 очереди строительства по адресу: ЛО, Кировский р-н, г. Отрадное, 13 линия от д. 75/100 от дома 84А по 14 линии»</t>
  </si>
  <si>
    <t>Разработка дизайн проекта</t>
  </si>
  <si>
    <t>1.5</t>
  </si>
  <si>
    <t>Устройство видеонаблюдения на территории МО "Город Отрадное"</t>
  </si>
  <si>
    <t>Разработка топливно-энергетического баланса города Отрадное</t>
  </si>
  <si>
    <t>Поддержка развития общественной инфраструктуры муниципального значения</t>
  </si>
  <si>
    <t>МБУ "ЦБО"</t>
  </si>
  <si>
    <t>2026 год</t>
  </si>
  <si>
    <t xml:space="preserve">Обязательное страхование гражданской  ответсвенности  владельца опасного объекта  </t>
  </si>
  <si>
    <t>Кировский район</t>
  </si>
  <si>
    <t>Ликвидация несанкционированных  свалок в рамках  государственной программы Ленинградской области "Охрана окружающей среды Ленинградской области</t>
  </si>
  <si>
    <t>Капитальный ремонт и ремонт автомобильных дорог общего пользования местного значения, имеющих приоритетный социально значимый характер:</t>
  </si>
  <si>
    <t>2.1</t>
  </si>
  <si>
    <t>Проектирование и строительство объектов инженерной и транспортной инфрастуктуры на земельных участках, предоставленных бесплатно гражданам</t>
  </si>
  <si>
    <t>3. Отраслевой проект "Эффективное обращение с отходами производства и потребления на территории Ленинградской области</t>
  </si>
  <si>
    <t>3.1.</t>
  </si>
  <si>
    <t>Мероприятие по ликвидации несанкционированных свалок</t>
  </si>
  <si>
    <t>ИТОГО по отраслевому проекту 3:</t>
  </si>
  <si>
    <t>ИТОГО по отраслевому проекту 2:</t>
  </si>
  <si>
    <t>ИТОГО по отраслевому проекту 1:</t>
  </si>
  <si>
    <t>1.Отраслевой проект "Развитие и приведение в нормативное состояние автомобильных дорог общего пользования":</t>
  </si>
  <si>
    <t>2. Отраслевой проект "Улучшение жилищных условий и обеспечение жильем отдельных категорий граждан"</t>
  </si>
  <si>
    <t>Мероприятия, направленные на поддержку развития объектов общественной инфраструктуры, обеспечение устойчивого функционирования объектов социальной сферы, мероприятий по благоустройству территорий городских и сельских поселений Кировского муниципального района Ленинградской области</t>
  </si>
  <si>
    <t>Ремонт участка автомобильной дороги ул. Железнодорожная от улиц Центральная до дома 3</t>
  </si>
  <si>
    <t>2.1.1</t>
  </si>
  <si>
    <t xml:space="preserve"> Мероприятия по проектированию и строительству  объектов инженерной  и транспортной инфраструктуры на земельных участках, предоставленных бесплатно гражданам</t>
  </si>
  <si>
    <t>Администрация МО "Город Отрадное"</t>
  </si>
  <si>
    <t>1.6</t>
  </si>
  <si>
    <t>Устройство грунтовых дорог и планировка земельного участка, ограниченного подъездной дорогой к СНТ "Союз-Чернобыль, ул. Западной, подъездной дорогой к СНТ "Деревня "Львовские Лужки"</t>
  </si>
  <si>
    <t>2027 год</t>
  </si>
  <si>
    <t>Ремонт и модернизация мест (площадок) накопления твердых коммунальных отходов</t>
  </si>
  <si>
    <t>1341,9 об  план</t>
  </si>
  <si>
    <t>конкурс площадь 5000+заявка фкгс на 2026 - 500</t>
  </si>
  <si>
    <t>Реализация областного закона от 16.02.2024 года № 10-оз
"О содействии участию населения в осуществлении местного самоуправления в Ленинградской области"</t>
  </si>
  <si>
    <t>6.1</t>
  </si>
  <si>
    <t>Ремонт и устройство пешеходных дорожек</t>
  </si>
  <si>
    <t>1.7</t>
  </si>
  <si>
    <t>Нанесение дорожной разметки на пешеходных переходах в г.
Отрадное Кировский район Ленинградская область</t>
  </si>
  <si>
    <t xml:space="preserve">Обеспечение безопасности дорожного движения </t>
  </si>
  <si>
    <t>ким</t>
  </si>
  <si>
    <t>покраска перил и др.</t>
  </si>
  <si>
    <t>3 школа, ул. Победы до трассы и др</t>
  </si>
  <si>
    <t>будем подавать заявку</t>
  </si>
  <si>
    <t>перенос с 2024</t>
  </si>
  <si>
    <t>зверев</t>
  </si>
  <si>
    <t>закупка светильников, перен опор, реконструкция сетей и др</t>
  </si>
  <si>
    <t>для участия в программе фкгс</t>
  </si>
  <si>
    <t>международный пр</t>
  </si>
  <si>
    <t>камеры по городу</t>
  </si>
  <si>
    <t>ротонда,скамейки, дорожки, детское и др.</t>
  </si>
  <si>
    <t>лагутин</t>
  </si>
  <si>
    <t>если будем учавствовать в фкгс дворы</t>
  </si>
  <si>
    <t>дорожные ограждения, лежачие и др</t>
  </si>
  <si>
    <t>для участие в дорогах</t>
  </si>
  <si>
    <t>ВСЕГО по отраслевым проектам:</t>
  </si>
  <si>
    <t>перенос с 2024, КР 10млн</t>
  </si>
  <si>
    <t>подали заявку 30.10.2024</t>
  </si>
  <si>
    <t>всего</t>
  </si>
  <si>
    <t>Поддержание в нормативном состоянии инженерных сооружений</t>
  </si>
  <si>
    <t>Приобретение в лизинг коммунальной техники</t>
  </si>
  <si>
    <t>ОБЕСПЕЧЕНИЕ БЕЗОПАСНОСТИ ДОРОЖНОГО ДВИЖЕНИЯ НА АВТОМОБИЛЬНЫХ ДОРОГАХ ОБЩЕГО ПОЛЬЗОВАНИЯ МЕСТНОГО ЗНАЧЕНИЯ:</t>
  </si>
  <si>
    <t>Диспетчеризация (счетчики)</t>
  </si>
  <si>
    <t>Предоставление гарантированного перечня услуг по погребению погибших (умерших), при отсутствии супруга, близких родственников, иных родственников либо законного представителя умершего или при невозможности осуществить ими погребение, а также при отсутствии иных лиц, взявших на себя обязанность осуществить погребение</t>
  </si>
  <si>
    <t>Обеспечение  деятельности (услуги, работы) муниципальных учреждений</t>
  </si>
  <si>
    <t>1.8</t>
  </si>
  <si>
    <t>Устройство (монтаж) недостающих  средств организации и регулирования дорожного движения на пешеходных  переходах на улицах  г. Отрадное</t>
  </si>
  <si>
    <t xml:space="preserve"> Работа с воинскими захоронениями, их благоустройство, реставрация и уход за памятниками, стелами, обелисками и другими мемориальными сооружениями;</t>
  </si>
  <si>
    <t>3.1</t>
  </si>
  <si>
    <t>Осуществление мероприятий по содержанию мест захоронений и организации  благоустройства территорий мунципальных образований, на которых располагаются места захоронения, направленных на увековечевание памяти погибших при защите Отечества</t>
  </si>
  <si>
    <t>Перечень структурных элементов муниципальной программы «Поддержка и развитие коммунального хозяйства, транспортной инфраструктуры, благоустройства на территории Отрадненского городского поселения Кировского муниципального района Ленинградской области
на 2026–2028 годы»</t>
  </si>
  <si>
    <t>2028 год</t>
  </si>
  <si>
    <t>Снос котельной Аэрогеодезия</t>
  </si>
  <si>
    <t>Приобретение и установка стел</t>
  </si>
  <si>
    <t>Содержание ливневой канализации</t>
  </si>
  <si>
    <t>Приобретение и установка оборудования для Детской площадки г.Отрадное, Берег реки Нева</t>
  </si>
  <si>
    <t xml:space="preserve">Ремонт покрытия 12-я Линия (от Международного проспекта до 2-го Советского проспекта) </t>
  </si>
  <si>
    <t>Устройство ограждений, дорожных знаков и искусственных неровностей ул. Гагарина (Пеллинский экопарк)</t>
  </si>
  <si>
    <t>Устройство ограждений,  дорожных знаков и искусственных неровностей на территории города</t>
  </si>
  <si>
    <t>2.8</t>
  </si>
  <si>
    <t>2.9</t>
  </si>
  <si>
    <t>2.10</t>
  </si>
  <si>
    <t>Текущий ремонт общественной территории Набережная р. Нева</t>
  </si>
  <si>
    <t>Снос сооружения между Лицеем и МКД Дружба д. 3</t>
  </si>
  <si>
    <t>Плата за технологическое присоединение к электрическим сетям</t>
  </si>
  <si>
    <t>Устройство освещения в мкр. Петрушинское поле</t>
  </si>
  <si>
    <t>Плата за разработку и выдачу технических условий на  производсво работ на электросевых объектах</t>
  </si>
  <si>
    <t>Приведение в нормативное состояние автомобильных дорог общего пользования, обеспечивающих доступ к садоводческим некоммерческим товариществам в Ленинградской области</t>
  </si>
  <si>
    <t>1.9</t>
  </si>
  <si>
    <t>1.10</t>
  </si>
  <si>
    <t>1.11</t>
  </si>
  <si>
    <t xml:space="preserve">Проектирование и строительство объектов инженерной и транспортной инфрастуктуры на земельных участках, предоставленных бесплатно гражданам </t>
  </si>
  <si>
    <t>2.0</t>
  </si>
  <si>
    <t>Ремонт асфальтобетонного покрытия участка автомобильной дороги общего пользования местного значения 3й Советский проспект</t>
  </si>
  <si>
    <t>Ремонт асфальтобетонного покрытия автомобильной дороги общего пользования местного значения пр. Ленсовета</t>
  </si>
  <si>
    <t>Ремонт участка автомобильной дороги ул. Щурова</t>
  </si>
  <si>
    <t>Ремонт участка автомобильной дороги ул. Вокзальная</t>
  </si>
  <si>
    <t>Ремонт участка автомобильной дороги ул. Дружбы</t>
  </si>
  <si>
    <t xml:space="preserve">Ремонт асфальтобетонного покрытия автомобильной дороги общего пользования местного значения </t>
  </si>
  <si>
    <t>Мероприятия по ремонту дорог общего пользования</t>
  </si>
  <si>
    <t>Приобретение коммунальной спецтехники и оборудования в лизинг(сублизинг)</t>
  </si>
  <si>
    <t>Установка искусственного освещения на пешеходных переходах на улицах г. Отрадное</t>
  </si>
  <si>
    <t>Устройство электроосвещения вдоль автомобильных дорог общего пользования местного значения мкр. Петрушинское поле</t>
  </si>
  <si>
    <t>1.12</t>
  </si>
  <si>
    <t>1.13</t>
  </si>
  <si>
    <t>Мероприятие по ремонту и модернизации мест (площадок) накопления твердых коммунальных отходов</t>
  </si>
  <si>
    <t>РЕМОНТ АВТОМОБИЛЬНЫХ ДОРОГ ОБЩЕГО ПОЛЬЗОВАНИЯ МЕСТНОГО ЗНАЧЕНИЯ:</t>
  </si>
  <si>
    <t xml:space="preserve">Ремонт асфальтобетонного покрытия </t>
  </si>
  <si>
    <t>Комплекс процессных мероприятий № 3 «Обеспечение устойчивого функционирования и развития  коммунального хозяйства»</t>
  </si>
  <si>
    <t>Комплекс процессных мероприятий № 4 «Организация мероприятий в сфере обращения с отходами»</t>
  </si>
  <si>
    <t>Комплекс процессных мероприятий № 4 «Услуги в области похоронного дела"</t>
  </si>
  <si>
    <t>Комплекс процессных мероприятий № 5 «Увековечивание памяти  погибщих при защите  Отечества "</t>
  </si>
  <si>
    <t>Ремонт дороги местного значения
«12 линия» от Международного
проспекта до 2-го Советского
проспекта в г. Отрадное</t>
  </si>
  <si>
    <t xml:space="preserve">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</si>
</sst>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"/>
  </numFmts>
  <fonts count="22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8"/>
      <color theme="1"/>
      <name val="Times New Roman"/>
      <family val="1"/>
      <charset val="204"/>
    </font>
    <font>
      <b/>
      <i/>
      <sz val="16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b/>
      <sz val="12"/>
      <color theme="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9"/>
      <color theme="0"/>
      <name val="Times New Roman"/>
      <family val="1"/>
      <charset val="204"/>
    </font>
    <font>
      <b/>
      <sz val="9"/>
      <color indexed="81"/>
      <name val="Tahoma"/>
      <family val="2"/>
      <charset val="204"/>
    </font>
    <font>
      <b/>
      <sz val="12"/>
      <color rgb="FFFF0000"/>
      <name val="Times New Roman"/>
      <family val="1"/>
      <charset val="204"/>
    </font>
    <font>
      <sz val="8"/>
      <color rgb="FF2C2D2E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i/>
      <sz val="14"/>
      <color theme="1"/>
      <name val="Times New Roman"/>
      <family val="1"/>
      <charset val="204"/>
    </font>
    <font>
      <sz val="12"/>
      <color theme="0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theme="5" tint="0.59999389629810485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1" fillId="0" borderId="0"/>
  </cellStyleXfs>
  <cellXfs count="282">
    <xf numFmtId="0" fontId="0" fillId="0" borderId="0" xfId="0"/>
    <xf numFmtId="0" fontId="1" fillId="0" borderId="0" xfId="0" applyFont="1" applyAlignment="1">
      <alignment horizontal="center" vertical="center"/>
    </xf>
    <xf numFmtId="1" fontId="3" fillId="0" borderId="0" xfId="0" applyNumberFormat="1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 wrapText="1"/>
    </xf>
    <xf numFmtId="1" fontId="3" fillId="0" borderId="1" xfId="0" applyNumberFormat="1" applyFont="1" applyFill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0" borderId="0" xfId="0" applyFont="1" applyFill="1" applyBorder="1" applyAlignment="1">
      <alignment horizontal="center" vertical="center"/>
    </xf>
    <xf numFmtId="4" fontId="2" fillId="0" borderId="0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49" fontId="3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6" borderId="1" xfId="0" applyFont="1" applyFill="1" applyBorder="1" applyAlignment="1">
      <alignment horizontal="center" vertical="center" wrapText="1"/>
    </xf>
    <xf numFmtId="0" fontId="1" fillId="0" borderId="0" xfId="0" applyFont="1" applyFill="1" applyAlignment="1">
      <alignment horizontal="center" vertical="center"/>
    </xf>
    <xf numFmtId="1" fontId="3" fillId="0" borderId="0" xfId="0" applyNumberFormat="1" applyFont="1" applyFill="1" applyAlignment="1">
      <alignment horizontal="center" vertical="center"/>
    </xf>
    <xf numFmtId="0" fontId="2" fillId="0" borderId="0" xfId="0" applyFont="1" applyFill="1" applyAlignment="1">
      <alignment horizontal="center" vertical="center"/>
    </xf>
    <xf numFmtId="0" fontId="2" fillId="0" borderId="0" xfId="0" applyFont="1" applyFill="1" applyBorder="1" applyAlignment="1">
      <alignment horizontal="center" vertical="center"/>
    </xf>
    <xf numFmtId="49" fontId="1" fillId="0" borderId="1" xfId="0" applyNumberFormat="1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 wrapText="1"/>
    </xf>
    <xf numFmtId="0" fontId="2" fillId="7" borderId="0" xfId="0" applyFont="1" applyFill="1" applyBorder="1" applyAlignment="1">
      <alignment horizontal="center" vertical="center"/>
    </xf>
    <xf numFmtId="0" fontId="1" fillId="7" borderId="0" xfId="0" applyFont="1" applyFill="1" applyAlignment="1">
      <alignment horizontal="center"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/>
    </xf>
    <xf numFmtId="164" fontId="9" fillId="4" borderId="1" xfId="0" applyNumberFormat="1" applyFont="1" applyFill="1" applyBorder="1" applyAlignment="1">
      <alignment horizontal="center" vertical="center" wrapText="1"/>
    </xf>
    <xf numFmtId="164" fontId="2" fillId="6" borderId="1" xfId="0" applyNumberFormat="1" applyFont="1" applyFill="1" applyBorder="1" applyAlignment="1">
      <alignment horizontal="center" vertical="center" wrapText="1"/>
    </xf>
    <xf numFmtId="0" fontId="1" fillId="5" borderId="0" xfId="0" applyFont="1" applyFill="1" applyAlignment="1">
      <alignment horizontal="center" vertical="center"/>
    </xf>
    <xf numFmtId="1" fontId="3" fillId="5" borderId="0" xfId="0" applyNumberFormat="1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1" fillId="5" borderId="0" xfId="0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164" fontId="9" fillId="0" borderId="1" xfId="0" applyNumberFormat="1" applyFont="1" applyFill="1" applyBorder="1" applyAlignment="1">
      <alignment horizontal="center" vertical="center"/>
    </xf>
    <xf numFmtId="1" fontId="1" fillId="0" borderId="1" xfId="0" applyNumberFormat="1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9" fontId="2" fillId="4" borderId="0" xfId="0" applyNumberFormat="1" applyFont="1" applyFill="1" applyBorder="1" applyAlignment="1">
      <alignment vertical="center" wrapText="1"/>
    </xf>
    <xf numFmtId="49" fontId="2" fillId="4" borderId="9" xfId="0" applyNumberFormat="1" applyFont="1" applyFill="1" applyBorder="1" applyAlignment="1">
      <alignment vertical="center" wrapText="1"/>
    </xf>
    <xf numFmtId="49" fontId="2" fillId="0" borderId="11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horizontal="center" vertical="center" wrapText="1"/>
    </xf>
    <xf numFmtId="49" fontId="2" fillId="0" borderId="13" xfId="0" applyNumberFormat="1" applyFont="1" applyFill="1" applyBorder="1" applyAlignment="1">
      <alignment vertical="center" wrapText="1"/>
    </xf>
    <xf numFmtId="49" fontId="2" fillId="0" borderId="15" xfId="0" applyNumberFormat="1" applyFont="1" applyFill="1" applyBorder="1" applyAlignment="1">
      <alignment vertical="center" wrapText="1"/>
    </xf>
    <xf numFmtId="49" fontId="2" fillId="0" borderId="10" xfId="0" applyNumberFormat="1" applyFont="1" applyFill="1" applyBorder="1" applyAlignment="1">
      <alignment vertical="center" wrapText="1"/>
    </xf>
    <xf numFmtId="49" fontId="2" fillId="6" borderId="5" xfId="0" applyNumberFormat="1" applyFont="1" applyFill="1" applyBorder="1" applyAlignment="1">
      <alignment vertical="center" wrapText="1"/>
    </xf>
    <xf numFmtId="49" fontId="2" fillId="6" borderId="6" xfId="0" applyNumberFormat="1" applyFont="1" applyFill="1" applyBorder="1" applyAlignment="1">
      <alignment vertical="center" wrapText="1"/>
    </xf>
    <xf numFmtId="49" fontId="2" fillId="6" borderId="7" xfId="0" applyNumberFormat="1" applyFont="1" applyFill="1" applyBorder="1" applyAlignment="1">
      <alignment vertical="center" wrapText="1"/>
    </xf>
    <xf numFmtId="49" fontId="2" fillId="6" borderId="8" xfId="0" applyNumberFormat="1" applyFont="1" applyFill="1" applyBorder="1" applyAlignment="1">
      <alignment vertical="center" wrapText="1"/>
    </xf>
    <xf numFmtId="49" fontId="2" fillId="6" borderId="9" xfId="0" applyNumberFormat="1" applyFont="1" applyFill="1" applyBorder="1" applyAlignment="1">
      <alignment vertical="center" wrapText="1"/>
    </xf>
    <xf numFmtId="49" fontId="2" fillId="6" borderId="10" xfId="0" applyNumberFormat="1" applyFont="1" applyFill="1" applyBorder="1" applyAlignment="1">
      <alignment vertical="center" wrapText="1"/>
    </xf>
    <xf numFmtId="0" fontId="13" fillId="0" borderId="0" xfId="0" applyFont="1" applyFill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164" fontId="2" fillId="4" borderId="1" xfId="0" applyNumberFormat="1" applyFont="1" applyFill="1" applyBorder="1" applyAlignment="1">
      <alignment horizontal="center" vertical="center"/>
    </xf>
    <xf numFmtId="49" fontId="15" fillId="5" borderId="0" xfId="0" applyNumberFormat="1" applyFont="1" applyFill="1" applyAlignment="1">
      <alignment horizontal="left" vertical="center" wrapText="1"/>
    </xf>
    <xf numFmtId="49" fontId="15" fillId="0" borderId="0" xfId="0" applyNumberFormat="1" applyFont="1" applyFill="1" applyAlignment="1">
      <alignment horizontal="left" vertical="center" wrapText="1"/>
    </xf>
    <xf numFmtId="0" fontId="15" fillId="0" borderId="0" xfId="0" applyFont="1" applyFill="1" applyAlignment="1">
      <alignment horizontal="left" vertical="center" wrapText="1"/>
    </xf>
    <xf numFmtId="0" fontId="15" fillId="5" borderId="0" xfId="0" applyFont="1" applyFill="1" applyAlignment="1">
      <alignment horizontal="left" vertical="center" wrapText="1"/>
    </xf>
    <xf numFmtId="49" fontId="13" fillId="0" borderId="0" xfId="0" applyNumberFormat="1" applyFont="1" applyFill="1" applyBorder="1" applyAlignment="1">
      <alignment vertical="center" wrapText="1"/>
    </xf>
    <xf numFmtId="49" fontId="15" fillId="5" borderId="0" xfId="0" applyNumberFormat="1" applyFont="1" applyFill="1" applyBorder="1" applyAlignment="1">
      <alignment horizontal="left" vertical="center" wrapText="1"/>
    </xf>
    <xf numFmtId="49" fontId="15" fillId="5" borderId="7" xfId="0" applyNumberFormat="1" applyFont="1" applyFill="1" applyBorder="1" applyAlignment="1">
      <alignment horizontal="left" vertical="top" wrapText="1"/>
    </xf>
    <xf numFmtId="49" fontId="15" fillId="5" borderId="0" xfId="0" applyNumberFormat="1" applyFont="1" applyFill="1" applyBorder="1" applyAlignment="1">
      <alignment horizontal="left" vertical="top" wrapText="1"/>
    </xf>
    <xf numFmtId="49" fontId="15" fillId="0" borderId="0" xfId="0" applyNumberFormat="1" applyFont="1" applyFill="1" applyBorder="1" applyAlignment="1">
      <alignment horizontal="left" vertical="center" wrapText="1"/>
    </xf>
    <xf numFmtId="49" fontId="12" fillId="5" borderId="7" xfId="0" applyNumberFormat="1" applyFont="1" applyFill="1" applyBorder="1" applyAlignment="1">
      <alignment horizontal="center" vertical="center" wrapText="1"/>
    </xf>
    <xf numFmtId="164" fontId="1" fillId="5" borderId="1" xfId="0" applyNumberFormat="1" applyFont="1" applyFill="1" applyBorder="1" applyAlignment="1">
      <alignment horizontal="center" vertical="center" wrapText="1"/>
    </xf>
    <xf numFmtId="0" fontId="8" fillId="5" borderId="0" xfId="0" applyFont="1" applyFill="1" applyAlignment="1">
      <alignment horizontal="center" vertical="center"/>
    </xf>
    <xf numFmtId="0" fontId="5" fillId="5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vertical="center" wrapText="1"/>
    </xf>
    <xf numFmtId="49" fontId="15" fillId="5" borderId="0" xfId="0" applyNumberFormat="1" applyFont="1" applyFill="1" applyBorder="1" applyAlignment="1">
      <alignment vertical="center" wrapText="1"/>
    </xf>
    <xf numFmtId="0" fontId="1" fillId="5" borderId="0" xfId="0" applyFont="1" applyFill="1" applyBorder="1" applyAlignment="1">
      <alignment vertical="center"/>
    </xf>
    <xf numFmtId="0" fontId="1" fillId="0" borderId="0" xfId="0" applyFont="1" applyFill="1" applyBorder="1" applyAlignment="1">
      <alignment vertical="center"/>
    </xf>
    <xf numFmtId="0" fontId="1" fillId="0" borderId="0" xfId="0" applyFont="1" applyBorder="1" applyAlignment="1">
      <alignment vertical="center"/>
    </xf>
    <xf numFmtId="4" fontId="1" fillId="7" borderId="0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 wrapText="1"/>
    </xf>
    <xf numFmtId="164" fontId="5" fillId="5" borderId="1" xfId="0" applyNumberFormat="1" applyFont="1" applyFill="1" applyBorder="1" applyAlignment="1">
      <alignment horizontal="center" vertical="center"/>
    </xf>
    <xf numFmtId="0" fontId="2" fillId="5" borderId="0" xfId="0" applyFont="1" applyFill="1" applyAlignment="1">
      <alignment horizontal="center" vertical="center" wrapText="1"/>
    </xf>
    <xf numFmtId="0" fontId="1" fillId="7" borderId="0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49" fontId="1" fillId="5" borderId="0" xfId="0" applyNumberFormat="1" applyFont="1" applyFill="1" applyBorder="1" applyAlignment="1">
      <alignment horizontal="left" vertical="center"/>
    </xf>
    <xf numFmtId="0" fontId="1" fillId="0" borderId="2" xfId="0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5" fillId="5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1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4" fontId="2" fillId="0" borderId="1" xfId="0" applyNumberFormat="1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vertical="center"/>
    </xf>
    <xf numFmtId="0" fontId="18" fillId="0" borderId="1" xfId="0" applyFont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164" fontId="8" fillId="0" borderId="1" xfId="0" applyNumberFormat="1" applyFont="1" applyFill="1" applyBorder="1" applyAlignment="1">
      <alignment horizontal="center" vertical="center" wrapText="1"/>
    </xf>
    <xf numFmtId="164" fontId="17" fillId="0" borderId="1" xfId="0" applyNumberFormat="1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49" fontId="17" fillId="0" borderId="1" xfId="0" applyNumberFormat="1" applyFont="1" applyFill="1" applyBorder="1" applyAlignment="1">
      <alignment horizontal="center" vertical="center"/>
    </xf>
    <xf numFmtId="0" fontId="17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1" fillId="5" borderId="1" xfId="0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 wrapText="1"/>
    </xf>
    <xf numFmtId="164" fontId="9" fillId="5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" fontId="9" fillId="6" borderId="0" xfId="0" applyNumberFormat="1" applyFont="1" applyFill="1" applyBorder="1" applyAlignment="1">
      <alignment horizontal="center" vertical="center" wrapText="1"/>
    </xf>
    <xf numFmtId="4" fontId="9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right" vertical="center" wrapText="1"/>
    </xf>
    <xf numFmtId="0" fontId="5" fillId="0" borderId="0" xfId="0" applyFont="1" applyFill="1" applyBorder="1" applyAlignment="1">
      <alignment horizontal="center" vertical="center"/>
    </xf>
    <xf numFmtId="4" fontId="5" fillId="0" borderId="0" xfId="0" applyNumberFormat="1" applyFont="1" applyFill="1" applyBorder="1" applyAlignment="1">
      <alignment horizontal="center" vertical="center" wrapText="1"/>
    </xf>
    <xf numFmtId="4" fontId="13" fillId="0" borderId="0" xfId="0" applyNumberFormat="1" applyFont="1" applyFill="1" applyBorder="1" applyAlignment="1">
      <alignment horizontal="center" vertical="center" wrapText="1"/>
    </xf>
    <xf numFmtId="0" fontId="21" fillId="0" borderId="0" xfId="0" applyFont="1" applyFill="1" applyBorder="1" applyAlignment="1">
      <alignment horizontal="center" vertical="center" wrapText="1"/>
    </xf>
    <xf numFmtId="4" fontId="2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Border="1" applyAlignment="1">
      <alignment horizontal="center" vertical="center"/>
    </xf>
    <xf numFmtId="0" fontId="1" fillId="5" borderId="0" xfId="0" applyFont="1" applyFill="1" applyAlignment="1">
      <alignment horizontal="center" vertical="center" wrapText="1"/>
    </xf>
    <xf numFmtId="0" fontId="8" fillId="0" borderId="0" xfId="0" applyFont="1" applyFill="1" applyBorder="1" applyAlignment="1">
      <alignment horizontal="left" vertical="center"/>
    </xf>
    <xf numFmtId="0" fontId="1" fillId="5" borderId="0" xfId="0" applyFont="1" applyFill="1" applyBorder="1" applyAlignment="1">
      <alignment horizontal="left" vertical="center"/>
    </xf>
    <xf numFmtId="164" fontId="1" fillId="5" borderId="1" xfId="0" applyNumberFormat="1" applyFont="1" applyFill="1" applyBorder="1" applyAlignment="1">
      <alignment horizontal="center" vertical="center"/>
    </xf>
    <xf numFmtId="0" fontId="1" fillId="5" borderId="0" xfId="0" applyFont="1" applyFill="1" applyAlignment="1">
      <alignment horizontal="left" vertical="center" wrapText="1"/>
    </xf>
    <xf numFmtId="49" fontId="1" fillId="0" borderId="0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49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1" fontId="20" fillId="2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center" vertical="center" wrapText="1"/>
    </xf>
    <xf numFmtId="49" fontId="5" fillId="0" borderId="1" xfId="0" applyNumberFormat="1" applyFont="1" applyFill="1" applyBorder="1" applyAlignment="1">
      <alignment horizontal="center" vertical="center"/>
    </xf>
    <xf numFmtId="0" fontId="5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 wrapText="1"/>
    </xf>
    <xf numFmtId="49" fontId="5" fillId="0" borderId="2" xfId="0" applyNumberFormat="1" applyFont="1" applyFill="1" applyBorder="1" applyAlignment="1">
      <alignment horizontal="center" vertical="center"/>
    </xf>
    <xf numFmtId="49" fontId="5" fillId="0" borderId="3" xfId="0" applyNumberFormat="1" applyFont="1" applyFill="1" applyBorder="1" applyAlignment="1">
      <alignment horizontal="center" vertical="center"/>
    </xf>
    <xf numFmtId="49" fontId="5" fillId="0" borderId="4" xfId="0" applyNumberFormat="1" applyFont="1" applyFill="1" applyBorder="1" applyAlignment="1">
      <alignment horizontal="center" vertical="center"/>
    </xf>
    <xf numFmtId="49" fontId="5" fillId="5" borderId="2" xfId="0" applyNumberFormat="1" applyFont="1" applyFill="1" applyBorder="1" applyAlignment="1">
      <alignment horizontal="center" vertical="center"/>
    </xf>
    <xf numFmtId="49" fontId="5" fillId="5" borderId="3" xfId="0" applyNumberFormat="1" applyFont="1" applyFill="1" applyBorder="1" applyAlignment="1">
      <alignment horizontal="center" vertical="center"/>
    </xf>
    <xf numFmtId="49" fontId="5" fillId="5" borderId="4" xfId="0" applyNumberFormat="1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center" vertical="center" wrapText="1"/>
    </xf>
    <xf numFmtId="49" fontId="9" fillId="8" borderId="9" xfId="0" applyNumberFormat="1" applyFont="1" applyFill="1" applyBorder="1" applyAlignment="1">
      <alignment horizontal="center" vertical="center"/>
    </xf>
    <xf numFmtId="49" fontId="9" fillId="8" borderId="15" xfId="0" applyNumberFormat="1" applyFont="1" applyFill="1" applyBorder="1" applyAlignment="1">
      <alignment horizontal="center" vertical="center"/>
    </xf>
    <xf numFmtId="49" fontId="9" fillId="8" borderId="10" xfId="0" applyNumberFormat="1" applyFont="1" applyFill="1" applyBorder="1" applyAlignment="1">
      <alignment horizontal="center" vertical="center"/>
    </xf>
    <xf numFmtId="49" fontId="1" fillId="0" borderId="2" xfId="0" applyNumberFormat="1" applyFont="1" applyFill="1" applyBorder="1" applyAlignment="1">
      <alignment horizontal="center" vertical="center"/>
    </xf>
    <xf numFmtId="49" fontId="1" fillId="0" borderId="3" xfId="0" applyNumberFormat="1" applyFont="1" applyFill="1" applyBorder="1" applyAlignment="1">
      <alignment horizontal="center" vertical="center"/>
    </xf>
    <xf numFmtId="49" fontId="1" fillId="0" borderId="4" xfId="0" applyNumberFormat="1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 wrapText="1"/>
    </xf>
    <xf numFmtId="49" fontId="5" fillId="5" borderId="1" xfId="0" applyNumberFormat="1" applyFont="1" applyFill="1" applyBorder="1" applyAlignment="1">
      <alignment horizontal="center" vertical="center"/>
    </xf>
    <xf numFmtId="49" fontId="9" fillId="5" borderId="2" xfId="0" applyNumberFormat="1" applyFont="1" applyFill="1" applyBorder="1" applyAlignment="1">
      <alignment horizontal="center" vertical="center"/>
    </xf>
    <xf numFmtId="49" fontId="9" fillId="5" borderId="3" xfId="0" applyNumberFormat="1" applyFont="1" applyFill="1" applyBorder="1" applyAlignment="1">
      <alignment horizontal="center" vertical="center"/>
    </xf>
    <xf numFmtId="49" fontId="9" fillId="5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 wrapText="1"/>
    </xf>
    <xf numFmtId="0" fontId="2" fillId="0" borderId="3" xfId="0" applyFont="1" applyFill="1" applyBorder="1" applyAlignment="1">
      <alignment horizontal="center" vertical="center" wrapText="1"/>
    </xf>
    <xf numFmtId="1" fontId="7" fillId="2" borderId="9" xfId="0" applyNumberFormat="1" applyFont="1" applyFill="1" applyBorder="1" applyAlignment="1">
      <alignment horizontal="center" vertical="center" wrapText="1"/>
    </xf>
    <xf numFmtId="1" fontId="7" fillId="2" borderId="15" xfId="0" applyNumberFormat="1" applyFont="1" applyFill="1" applyBorder="1" applyAlignment="1">
      <alignment horizontal="center" vertical="center" wrapText="1"/>
    </xf>
    <xf numFmtId="1" fontId="7" fillId="2" borderId="10" xfId="0" applyNumberFormat="1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 wrapText="1"/>
    </xf>
    <xf numFmtId="0" fontId="2" fillId="3" borderId="13" xfId="0" applyFont="1" applyFill="1" applyBorder="1" applyAlignment="1">
      <alignment horizontal="center" vertical="center" wrapText="1"/>
    </xf>
    <xf numFmtId="0" fontId="2" fillId="3" borderId="12" xfId="0" applyFont="1" applyFill="1" applyBorder="1" applyAlignment="1">
      <alignment horizontal="center" vertical="center" wrapText="1"/>
    </xf>
    <xf numFmtId="49" fontId="9" fillId="0" borderId="2" xfId="0" applyNumberFormat="1" applyFont="1" applyFill="1" applyBorder="1" applyAlignment="1">
      <alignment horizontal="center" vertical="center"/>
    </xf>
    <xf numFmtId="49" fontId="9" fillId="0" borderId="3" xfId="0" applyNumberFormat="1" applyFont="1" applyFill="1" applyBorder="1" applyAlignment="1">
      <alignment horizontal="center" vertical="center"/>
    </xf>
    <xf numFmtId="49" fontId="9" fillId="0" borderId="4" xfId="0" applyNumberFormat="1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1" fontId="7" fillId="2" borderId="11" xfId="0" applyNumberFormat="1" applyFont="1" applyFill="1" applyBorder="1" applyAlignment="1">
      <alignment horizontal="center" vertical="center" wrapText="1"/>
    </xf>
    <xf numFmtId="1" fontId="7" fillId="2" borderId="13" xfId="0" applyNumberFormat="1" applyFont="1" applyFill="1" applyBorder="1" applyAlignment="1">
      <alignment horizontal="center" vertical="center" wrapText="1"/>
    </xf>
    <xf numFmtId="1" fontId="7" fillId="2" borderId="12" xfId="0" applyNumberFormat="1" applyFont="1" applyFill="1" applyBorder="1" applyAlignment="1">
      <alignment horizontal="center" vertical="center" wrapText="1"/>
    </xf>
    <xf numFmtId="49" fontId="2" fillId="6" borderId="1" xfId="0" applyNumberFormat="1" applyFont="1" applyFill="1" applyBorder="1" applyAlignment="1">
      <alignment horizontal="center" vertical="center" wrapText="1"/>
    </xf>
    <xf numFmtId="1" fontId="6" fillId="2" borderId="11" xfId="0" applyNumberFormat="1" applyFont="1" applyFill="1" applyBorder="1" applyAlignment="1">
      <alignment horizontal="center" vertical="center"/>
    </xf>
    <xf numFmtId="1" fontId="6" fillId="2" borderId="13" xfId="0" applyNumberFormat="1" applyFont="1" applyFill="1" applyBorder="1" applyAlignment="1">
      <alignment horizontal="center" vertical="center"/>
    </xf>
    <xf numFmtId="1" fontId="6" fillId="2" borderId="12" xfId="0" applyNumberFormat="1" applyFont="1" applyFill="1" applyBorder="1" applyAlignment="1">
      <alignment horizontal="center" vertical="center"/>
    </xf>
    <xf numFmtId="49" fontId="9" fillId="3" borderId="11" xfId="0" applyNumberFormat="1" applyFont="1" applyFill="1" applyBorder="1" applyAlignment="1">
      <alignment horizontal="center" vertical="center"/>
    </xf>
    <xf numFmtId="49" fontId="9" fillId="3" borderId="13" xfId="0" applyNumberFormat="1" applyFont="1" applyFill="1" applyBorder="1" applyAlignment="1">
      <alignment horizontal="center" vertical="center"/>
    </xf>
    <xf numFmtId="49" fontId="9" fillId="3" borderId="12" xfId="0" applyNumberFormat="1" applyFont="1" applyFill="1" applyBorder="1" applyAlignment="1">
      <alignment horizontal="center" vertical="center"/>
    </xf>
    <xf numFmtId="0" fontId="5" fillId="5" borderId="1" xfId="0" applyFont="1" applyFill="1" applyBorder="1" applyAlignment="1">
      <alignment horizontal="center" vertical="center" wrapText="1"/>
    </xf>
    <xf numFmtId="0" fontId="5" fillId="5" borderId="2" xfId="0" applyFont="1" applyFill="1" applyBorder="1" applyAlignment="1">
      <alignment horizontal="center" vertical="center" wrapText="1"/>
    </xf>
    <xf numFmtId="0" fontId="5" fillId="5" borderId="3" xfId="0" applyFont="1" applyFill="1" applyBorder="1" applyAlignment="1">
      <alignment horizontal="center" vertical="center" wrapText="1"/>
    </xf>
    <xf numFmtId="0" fontId="5" fillId="5" borderId="4" xfId="0" applyFont="1" applyFill="1" applyBorder="1" applyAlignment="1">
      <alignment horizontal="center" vertical="center" wrapText="1"/>
    </xf>
    <xf numFmtId="49" fontId="2" fillId="4" borderId="5" xfId="0" applyNumberFormat="1" applyFont="1" applyFill="1" applyBorder="1" applyAlignment="1">
      <alignment horizontal="center" vertical="center" wrapText="1"/>
    </xf>
    <xf numFmtId="49" fontId="2" fillId="4" borderId="6" xfId="0" applyNumberFormat="1" applyFont="1" applyFill="1" applyBorder="1" applyAlignment="1">
      <alignment horizontal="center" vertical="center" wrapText="1"/>
    </xf>
    <xf numFmtId="49" fontId="2" fillId="4" borderId="7" xfId="0" applyNumberFormat="1" applyFont="1" applyFill="1" applyBorder="1" applyAlignment="1">
      <alignment horizontal="center" vertical="center" wrapText="1"/>
    </xf>
    <xf numFmtId="49" fontId="2" fillId="4" borderId="8" xfId="0" applyNumberFormat="1" applyFont="1" applyFill="1" applyBorder="1" applyAlignment="1">
      <alignment horizontal="center" vertical="center" wrapText="1"/>
    </xf>
    <xf numFmtId="49" fontId="2" fillId="4" borderId="9" xfId="0" applyNumberFormat="1" applyFont="1" applyFill="1" applyBorder="1" applyAlignment="1">
      <alignment horizontal="center" vertical="center" wrapText="1"/>
    </xf>
    <xf numFmtId="49" fontId="2" fillId="4" borderId="10" xfId="0" applyNumberFormat="1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center" vertical="center" wrapText="1"/>
    </xf>
    <xf numFmtId="0" fontId="2" fillId="4" borderId="6" xfId="0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 wrapText="1"/>
    </xf>
    <xf numFmtId="0" fontId="2" fillId="4" borderId="8" xfId="0" applyFont="1" applyFill="1" applyBorder="1" applyAlignment="1">
      <alignment horizontal="center" vertical="center" wrapText="1"/>
    </xf>
    <xf numFmtId="0" fontId="2" fillId="4" borderId="9" xfId="0" applyFont="1" applyFill="1" applyBorder="1" applyAlignment="1">
      <alignment horizontal="center" vertical="center" wrapText="1"/>
    </xf>
    <xf numFmtId="0" fontId="2" fillId="4" borderId="10" xfId="0" applyFont="1" applyFill="1" applyBorder="1" applyAlignment="1">
      <alignment horizontal="center" vertical="center" wrapText="1"/>
    </xf>
    <xf numFmtId="49" fontId="9" fillId="0" borderId="1" xfId="0" applyNumberFormat="1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 wrapText="1"/>
    </xf>
    <xf numFmtId="0" fontId="9" fillId="0" borderId="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0" fontId="9" fillId="0" borderId="4" xfId="0" applyFont="1" applyFill="1" applyBorder="1" applyAlignment="1">
      <alignment horizontal="center" vertical="center" wrapText="1"/>
    </xf>
    <xf numFmtId="49" fontId="2" fillId="0" borderId="2" xfId="0" applyNumberFormat="1" applyFont="1" applyFill="1" applyBorder="1" applyAlignment="1">
      <alignment horizontal="center" vertical="center"/>
    </xf>
    <xf numFmtId="49" fontId="2" fillId="0" borderId="3" xfId="0" applyNumberFormat="1" applyFont="1" applyFill="1" applyBorder="1" applyAlignment="1">
      <alignment horizontal="center" vertical="center"/>
    </xf>
    <xf numFmtId="49" fontId="2" fillId="0" borderId="4" xfId="0" applyNumberFormat="1" applyFont="1" applyFill="1" applyBorder="1" applyAlignment="1">
      <alignment horizontal="center" vertical="center"/>
    </xf>
    <xf numFmtId="0" fontId="1" fillId="5" borderId="2" xfId="0" applyFont="1" applyFill="1" applyBorder="1" applyAlignment="1">
      <alignment horizontal="center" vertical="center" wrapText="1"/>
    </xf>
    <xf numFmtId="0" fontId="1" fillId="5" borderId="3" xfId="0" applyFont="1" applyFill="1" applyBorder="1" applyAlignment="1">
      <alignment horizontal="center" vertical="center" wrapText="1"/>
    </xf>
    <xf numFmtId="0" fontId="1" fillId="5" borderId="4" xfId="0" applyFont="1" applyFill="1" applyBorder="1" applyAlignment="1">
      <alignment horizontal="center" vertical="center" wrapText="1"/>
    </xf>
    <xf numFmtId="0" fontId="14" fillId="0" borderId="2" xfId="0" applyFont="1" applyFill="1" applyBorder="1" applyAlignment="1">
      <alignment horizontal="center" vertical="center" wrapText="1"/>
    </xf>
    <xf numFmtId="0" fontId="14" fillId="0" borderId="3" xfId="0" applyFont="1" applyFill="1" applyBorder="1" applyAlignment="1">
      <alignment horizontal="center" vertical="center" wrapText="1"/>
    </xf>
    <xf numFmtId="0" fontId="14" fillId="0" borderId="4" xfId="0" applyFont="1" applyFill="1" applyBorder="1" applyAlignment="1">
      <alignment horizontal="center" vertical="center" wrapText="1"/>
    </xf>
    <xf numFmtId="0" fontId="2" fillId="4" borderId="5" xfId="0" applyFont="1" applyFill="1" applyBorder="1" applyAlignment="1">
      <alignment horizontal="left" vertical="center" wrapText="1"/>
    </xf>
    <xf numFmtId="0" fontId="2" fillId="4" borderId="6" xfId="0" applyFont="1" applyFill="1" applyBorder="1" applyAlignment="1">
      <alignment horizontal="left" vertical="center" wrapText="1"/>
    </xf>
    <xf numFmtId="0" fontId="2" fillId="4" borderId="7" xfId="0" applyFont="1" applyFill="1" applyBorder="1" applyAlignment="1">
      <alignment horizontal="left" vertical="center" wrapText="1"/>
    </xf>
    <xf numFmtId="0" fontId="2" fillId="4" borderId="8" xfId="0" applyFont="1" applyFill="1" applyBorder="1" applyAlignment="1">
      <alignment horizontal="left" vertical="center" wrapText="1"/>
    </xf>
    <xf numFmtId="0" fontId="2" fillId="4" borderId="9" xfId="0" applyFont="1" applyFill="1" applyBorder="1" applyAlignment="1">
      <alignment horizontal="left" vertical="center" wrapText="1"/>
    </xf>
    <xf numFmtId="0" fontId="2" fillId="4" borderId="10" xfId="0" applyFont="1" applyFill="1" applyBorder="1" applyAlignment="1">
      <alignment horizontal="left" vertical="center" wrapText="1"/>
    </xf>
    <xf numFmtId="0" fontId="2" fillId="4" borderId="2" xfId="0" applyFont="1" applyFill="1" applyBorder="1" applyAlignment="1">
      <alignment horizontal="center" vertical="center" wrapText="1"/>
    </xf>
    <xf numFmtId="0" fontId="2" fillId="4" borderId="3" xfId="0" applyFont="1" applyFill="1" applyBorder="1" applyAlignment="1">
      <alignment horizontal="center" vertical="center" wrapText="1"/>
    </xf>
    <xf numFmtId="0" fontId="2" fillId="4" borderId="4" xfId="0" applyFont="1" applyFill="1" applyBorder="1" applyAlignment="1">
      <alignment horizontal="center" vertical="center" wrapText="1"/>
    </xf>
    <xf numFmtId="0" fontId="2" fillId="3" borderId="11" xfId="0" applyFont="1" applyFill="1" applyBorder="1" applyAlignment="1">
      <alignment horizontal="center" vertical="center"/>
    </xf>
    <xf numFmtId="0" fontId="2" fillId="3" borderId="13" xfId="0" applyFont="1" applyFill="1" applyBorder="1" applyAlignment="1">
      <alignment horizontal="center" vertical="center"/>
    </xf>
    <xf numFmtId="0" fontId="2" fillId="3" borderId="12" xfId="0" applyFont="1" applyFill="1" applyBorder="1" applyAlignment="1">
      <alignment horizontal="center" vertical="center"/>
    </xf>
    <xf numFmtId="0" fontId="2" fillId="3" borderId="11" xfId="0" applyNumberFormat="1" applyFont="1" applyFill="1" applyBorder="1" applyAlignment="1">
      <alignment horizontal="center" vertical="center"/>
    </xf>
    <xf numFmtId="0" fontId="2" fillId="3" borderId="13" xfId="0" applyNumberFormat="1" applyFont="1" applyFill="1" applyBorder="1" applyAlignment="1">
      <alignment horizontal="center" vertical="center"/>
    </xf>
    <xf numFmtId="0" fontId="2" fillId="3" borderId="12" xfId="0" applyNumberFormat="1" applyFont="1" applyFill="1" applyBorder="1" applyAlignment="1">
      <alignment horizontal="center" vertical="center"/>
    </xf>
    <xf numFmtId="49" fontId="1" fillId="5" borderId="7" xfId="0" applyNumberFormat="1" applyFont="1" applyFill="1" applyBorder="1" applyAlignment="1">
      <alignment horizontal="left" vertical="center"/>
    </xf>
    <xf numFmtId="49" fontId="1" fillId="5" borderId="0" xfId="0" applyNumberFormat="1" applyFont="1" applyFill="1" applyBorder="1" applyAlignment="1">
      <alignment horizontal="left" vertical="center"/>
    </xf>
    <xf numFmtId="49" fontId="9" fillId="5" borderId="1" xfId="0" applyNumberFormat="1" applyFont="1" applyFill="1" applyBorder="1" applyAlignment="1">
      <alignment horizontal="center" vertical="center"/>
    </xf>
    <xf numFmtId="0" fontId="9" fillId="0" borderId="6" xfId="0" applyFont="1" applyFill="1" applyBorder="1" applyAlignment="1">
      <alignment horizontal="center" vertical="center" wrapText="1"/>
    </xf>
    <xf numFmtId="0" fontId="9" fillId="0" borderId="8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2" fillId="5" borderId="3" xfId="0" applyFont="1" applyFill="1" applyBorder="1" applyAlignment="1">
      <alignment horizontal="center" vertical="center" wrapText="1"/>
    </xf>
    <xf numFmtId="0" fontId="2" fillId="5" borderId="4" xfId="0" applyFont="1" applyFill="1" applyBorder="1" applyAlignment="1">
      <alignment horizontal="center" vertical="center" wrapText="1"/>
    </xf>
    <xf numFmtId="0" fontId="9" fillId="4" borderId="14" xfId="0" applyFont="1" applyFill="1" applyBorder="1" applyAlignment="1">
      <alignment horizontal="center" vertical="center" wrapText="1"/>
    </xf>
    <xf numFmtId="0" fontId="9" fillId="4" borderId="6" xfId="0" applyFont="1" applyFill="1" applyBorder="1" applyAlignment="1">
      <alignment horizontal="center" vertical="center" wrapText="1"/>
    </xf>
    <xf numFmtId="0" fontId="9" fillId="4" borderId="0" xfId="0" applyFont="1" applyFill="1" applyBorder="1" applyAlignment="1">
      <alignment horizontal="center" vertical="center" wrapText="1"/>
    </xf>
    <xf numFmtId="0" fontId="9" fillId="4" borderId="8" xfId="0" applyFont="1" applyFill="1" applyBorder="1" applyAlignment="1">
      <alignment horizontal="center" vertical="center" wrapText="1"/>
    </xf>
    <xf numFmtId="0" fontId="9" fillId="4" borderId="15" xfId="0" applyFont="1" applyFill="1" applyBorder="1" applyAlignment="1">
      <alignment horizontal="center" vertical="center" wrapText="1"/>
    </xf>
    <xf numFmtId="0" fontId="9" fillId="4" borderId="1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right" vertical="center" wrapText="1"/>
    </xf>
    <xf numFmtId="49" fontId="2" fillId="6" borderId="5" xfId="0" applyNumberFormat="1" applyFont="1" applyFill="1" applyBorder="1" applyAlignment="1">
      <alignment horizontal="center" vertical="center" wrapText="1"/>
    </xf>
    <xf numFmtId="49" fontId="2" fillId="6" borderId="6" xfId="0" applyNumberFormat="1" applyFont="1" applyFill="1" applyBorder="1" applyAlignment="1">
      <alignment horizontal="center" vertical="center" wrapText="1"/>
    </xf>
    <xf numFmtId="49" fontId="2" fillId="6" borderId="7" xfId="0" applyNumberFormat="1" applyFont="1" applyFill="1" applyBorder="1" applyAlignment="1">
      <alignment horizontal="center" vertical="center" wrapText="1"/>
    </xf>
    <xf numFmtId="49" fontId="2" fillId="6" borderId="8" xfId="0" applyNumberFormat="1" applyFont="1" applyFill="1" applyBorder="1" applyAlignment="1">
      <alignment horizontal="center" vertical="center" wrapText="1"/>
    </xf>
    <xf numFmtId="49" fontId="2" fillId="6" borderId="9" xfId="0" applyNumberFormat="1" applyFont="1" applyFill="1" applyBorder="1" applyAlignment="1">
      <alignment horizontal="center" vertical="center" wrapText="1"/>
    </xf>
    <xf numFmtId="49" fontId="2" fillId="6" borderId="10" xfId="0" applyNumberFormat="1" applyFont="1" applyFill="1" applyBorder="1" applyAlignment="1">
      <alignment horizontal="center" vertical="center" wrapText="1"/>
    </xf>
    <xf numFmtId="0" fontId="1" fillId="6" borderId="5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9" xfId="0" applyFont="1" applyFill="1" applyBorder="1" applyAlignment="1">
      <alignment horizontal="center" vertical="center" wrapText="1"/>
    </xf>
    <xf numFmtId="0" fontId="1" fillId="6" borderId="10" xfId="0" applyFont="1" applyFill="1" applyBorder="1" applyAlignment="1">
      <alignment horizontal="center" vertical="center" wrapText="1"/>
    </xf>
    <xf numFmtId="0" fontId="1" fillId="5" borderId="0" xfId="0" applyFont="1" applyFill="1" applyBorder="1" applyAlignment="1">
      <alignment horizontal="left" vertical="center"/>
    </xf>
    <xf numFmtId="0" fontId="2" fillId="3" borderId="1" xfId="0" applyFont="1" applyFill="1" applyBorder="1" applyAlignment="1">
      <alignment horizontal="center" vertical="center"/>
    </xf>
    <xf numFmtId="0" fontId="19" fillId="0" borderId="1" xfId="0" applyFont="1" applyFill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</cellXfs>
  <cellStyles count="2">
    <cellStyle name="Обычный" xfId="0" builtinId="0"/>
    <cellStyle name="Обычный 2 2" xfId="1"/>
  </cellStyles>
  <dxfs count="0"/>
  <tableStyles count="0" defaultTableStyle="TableStyleMedium2" defaultPivotStyle="PivotStyleLight16"/>
  <colors>
    <mruColors>
      <color rgb="FFFF505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Y280"/>
  <sheetViews>
    <sheetView tabSelected="1" view="pageBreakPreview" topLeftCell="A89" zoomScale="80" zoomScaleNormal="80" zoomScaleSheetLayoutView="80" workbookViewId="0">
      <selection activeCell="O106" sqref="O106"/>
    </sheetView>
  </sheetViews>
  <sheetFormatPr defaultColWidth="9.140625" defaultRowHeight="15.75" x14ac:dyDescent="0.25"/>
  <cols>
    <col min="1" max="1" width="7.85546875" style="24" customWidth="1"/>
    <col min="2" max="2" width="36.28515625" style="94" customWidth="1"/>
    <col min="3" max="3" width="14.85546875" style="17" customWidth="1"/>
    <col min="4" max="4" width="16.85546875" style="101" customWidth="1"/>
    <col min="5" max="5" width="14.42578125" style="8" customWidth="1"/>
    <col min="6" max="6" width="13.140625" style="8" customWidth="1"/>
    <col min="7" max="7" width="14.5703125" style="8" customWidth="1"/>
    <col min="8" max="8" width="17.85546875" style="94" customWidth="1"/>
    <col min="9" max="9" width="23.140625" style="17" customWidth="1"/>
    <col min="10" max="10" width="0.28515625" style="63" customWidth="1"/>
    <col min="11" max="11" width="25.28515625" style="38" customWidth="1"/>
    <col min="12" max="12" width="13.7109375" style="20" customWidth="1"/>
    <col min="13" max="51" width="9.140625" style="20"/>
    <col min="52" max="16384" width="9.140625" style="1"/>
  </cols>
  <sheetData>
    <row r="1" spans="1:51" x14ac:dyDescent="0.25">
      <c r="A1" s="148"/>
      <c r="B1" s="148"/>
      <c r="C1" s="10"/>
      <c r="D1" s="11"/>
      <c r="E1" s="28"/>
      <c r="F1" s="28"/>
      <c r="G1" s="28"/>
      <c r="H1" s="9"/>
      <c r="I1" s="10" t="s">
        <v>67</v>
      </c>
    </row>
    <row r="2" spans="1:51" ht="50.25" customHeight="1" x14ac:dyDescent="0.25">
      <c r="A2" s="149" t="s">
        <v>151</v>
      </c>
      <c r="B2" s="149"/>
      <c r="C2" s="149"/>
      <c r="D2" s="149"/>
      <c r="E2" s="149"/>
      <c r="F2" s="149"/>
      <c r="G2" s="149"/>
      <c r="H2" s="149"/>
      <c r="I2" s="149"/>
    </row>
    <row r="3" spans="1:51" ht="30" customHeight="1" x14ac:dyDescent="0.25">
      <c r="A3" s="150" t="s">
        <v>8</v>
      </c>
      <c r="B3" s="151" t="s">
        <v>36</v>
      </c>
      <c r="C3" s="151" t="s">
        <v>9</v>
      </c>
      <c r="D3" s="152" t="s">
        <v>10</v>
      </c>
      <c r="E3" s="152"/>
      <c r="F3" s="152"/>
      <c r="G3" s="152"/>
      <c r="H3" s="151" t="s">
        <v>12</v>
      </c>
      <c r="I3" s="151" t="s">
        <v>13</v>
      </c>
    </row>
    <row r="4" spans="1:51" ht="58.5" customHeight="1" x14ac:dyDescent="0.25">
      <c r="A4" s="150"/>
      <c r="B4" s="151"/>
      <c r="C4" s="151"/>
      <c r="D4" s="101" t="s">
        <v>11</v>
      </c>
      <c r="E4" s="101" t="s">
        <v>89</v>
      </c>
      <c r="F4" s="101" t="s">
        <v>111</v>
      </c>
      <c r="G4" s="101" t="s">
        <v>152</v>
      </c>
      <c r="H4" s="151"/>
      <c r="I4" s="151"/>
    </row>
    <row r="5" spans="1:51" s="2" customFormat="1" ht="12" x14ac:dyDescent="0.25">
      <c r="A5" s="13">
        <v>1</v>
      </c>
      <c r="B5" s="6">
        <v>2</v>
      </c>
      <c r="C5" s="6">
        <v>3</v>
      </c>
      <c r="D5" s="7">
        <v>4</v>
      </c>
      <c r="E5" s="5">
        <v>5</v>
      </c>
      <c r="F5" s="5">
        <v>6</v>
      </c>
      <c r="G5" s="5">
        <v>7</v>
      </c>
      <c r="H5" s="5">
        <v>8</v>
      </c>
      <c r="I5" s="6">
        <v>9</v>
      </c>
      <c r="J5" s="63"/>
      <c r="K5" s="39"/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21"/>
      <c r="AS5" s="21"/>
      <c r="AT5" s="21"/>
      <c r="AU5" s="21"/>
      <c r="AV5" s="21"/>
      <c r="AW5" s="21"/>
      <c r="AX5" s="21"/>
      <c r="AY5" s="21"/>
    </row>
    <row r="6" spans="1:51" s="18" customFormat="1" ht="27.75" customHeight="1" x14ac:dyDescent="0.25">
      <c r="A6" s="153" t="s">
        <v>102</v>
      </c>
      <c r="B6" s="153"/>
      <c r="C6" s="153"/>
      <c r="D6" s="153"/>
      <c r="E6" s="153"/>
      <c r="F6" s="153"/>
      <c r="G6" s="153"/>
      <c r="H6" s="153"/>
      <c r="I6" s="153"/>
      <c r="J6" s="63"/>
      <c r="K6" s="40"/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2"/>
      <c r="AS6" s="22"/>
      <c r="AT6" s="22"/>
      <c r="AU6" s="22"/>
      <c r="AV6" s="22"/>
      <c r="AW6" s="22"/>
      <c r="AX6" s="22"/>
      <c r="AY6" s="22"/>
    </row>
    <row r="7" spans="1:51" s="3" customFormat="1" ht="27.75" customHeight="1" x14ac:dyDescent="0.25">
      <c r="A7" s="154" t="s">
        <v>93</v>
      </c>
      <c r="B7" s="154"/>
      <c r="C7" s="154"/>
      <c r="D7" s="154"/>
      <c r="E7" s="154"/>
      <c r="F7" s="154"/>
      <c r="G7" s="154"/>
      <c r="H7" s="154"/>
      <c r="I7" s="154"/>
      <c r="J7" s="63"/>
      <c r="K7" s="40"/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22"/>
      <c r="AL7" s="22"/>
      <c r="AM7" s="22"/>
      <c r="AN7" s="22"/>
      <c r="AO7" s="22"/>
      <c r="AP7" s="22"/>
      <c r="AQ7" s="22"/>
      <c r="AR7" s="22"/>
      <c r="AS7" s="22"/>
      <c r="AT7" s="22"/>
      <c r="AU7" s="22"/>
      <c r="AV7" s="22"/>
      <c r="AW7" s="22"/>
      <c r="AX7" s="22"/>
      <c r="AY7" s="22"/>
    </row>
    <row r="8" spans="1:51" s="22" customFormat="1" ht="37.5" customHeight="1" x14ac:dyDescent="0.25">
      <c r="A8" s="155" t="s">
        <v>40</v>
      </c>
      <c r="B8" s="156" t="s">
        <v>174</v>
      </c>
      <c r="C8" s="94" t="s">
        <v>14</v>
      </c>
      <c r="D8" s="12">
        <f>E8+F8+G8</f>
        <v>0</v>
      </c>
      <c r="E8" s="31">
        <v>0</v>
      </c>
      <c r="F8" s="73">
        <f>1000-1000</f>
        <v>0</v>
      </c>
      <c r="G8" s="32">
        <v>0</v>
      </c>
      <c r="H8" s="157" t="s">
        <v>16</v>
      </c>
      <c r="I8" s="157" t="s">
        <v>26</v>
      </c>
      <c r="J8" s="64"/>
      <c r="K8" s="60"/>
    </row>
    <row r="9" spans="1:51" s="22" customFormat="1" ht="35.25" customHeight="1" x14ac:dyDescent="0.25">
      <c r="A9" s="155"/>
      <c r="B9" s="156"/>
      <c r="C9" s="94" t="s">
        <v>15</v>
      </c>
      <c r="D9" s="12">
        <f t="shared" ref="D9:D31" si="0">E9+F9+G9</f>
        <v>0</v>
      </c>
      <c r="E9" s="31">
        <v>0</v>
      </c>
      <c r="F9" s="73">
        <v>0</v>
      </c>
      <c r="G9" s="32">
        <v>0</v>
      </c>
      <c r="H9" s="158"/>
      <c r="I9" s="158"/>
      <c r="J9" s="64" t="s">
        <v>124</v>
      </c>
      <c r="K9" s="60"/>
    </row>
    <row r="10" spans="1:51" s="22" customFormat="1" ht="21.75" customHeight="1" x14ac:dyDescent="0.25">
      <c r="A10" s="155"/>
      <c r="B10" s="156"/>
      <c r="C10" s="94" t="s">
        <v>11</v>
      </c>
      <c r="D10" s="12">
        <f t="shared" si="0"/>
        <v>0</v>
      </c>
      <c r="E10" s="31">
        <v>0</v>
      </c>
      <c r="F10" s="73">
        <f>SUM(F8:F9)</f>
        <v>0</v>
      </c>
      <c r="G10" s="32">
        <v>0</v>
      </c>
      <c r="H10" s="158"/>
      <c r="I10" s="158"/>
      <c r="J10" s="64"/>
      <c r="K10" s="60"/>
    </row>
    <row r="11" spans="1:51" s="22" customFormat="1" ht="31.5" x14ac:dyDescent="0.25">
      <c r="A11" s="155" t="s">
        <v>41</v>
      </c>
      <c r="B11" s="156" t="s">
        <v>175</v>
      </c>
      <c r="C11" s="94" t="s">
        <v>14</v>
      </c>
      <c r="D11" s="12">
        <f t="shared" si="0"/>
        <v>0</v>
      </c>
      <c r="E11" s="31">
        <v>0</v>
      </c>
      <c r="F11" s="31">
        <v>0</v>
      </c>
      <c r="G11" s="32">
        <f>1000-1000</f>
        <v>0</v>
      </c>
      <c r="H11" s="158"/>
      <c r="I11" s="158"/>
      <c r="J11" s="64"/>
      <c r="K11" s="60"/>
    </row>
    <row r="12" spans="1:51" s="22" customFormat="1" ht="39.75" customHeight="1" x14ac:dyDescent="0.25">
      <c r="A12" s="155"/>
      <c r="B12" s="156"/>
      <c r="C12" s="94" t="s">
        <v>15</v>
      </c>
      <c r="D12" s="12">
        <f t="shared" si="0"/>
        <v>0</v>
      </c>
      <c r="E12" s="31">
        <v>0</v>
      </c>
      <c r="F12" s="31">
        <v>0</v>
      </c>
      <c r="G12" s="32">
        <v>0</v>
      </c>
      <c r="H12" s="158"/>
      <c r="I12" s="158"/>
      <c r="J12" s="64" t="s">
        <v>124</v>
      </c>
      <c r="K12" s="60"/>
    </row>
    <row r="13" spans="1:51" s="22" customFormat="1" ht="25.5" customHeight="1" x14ac:dyDescent="0.25">
      <c r="A13" s="155"/>
      <c r="B13" s="156"/>
      <c r="C13" s="94" t="s">
        <v>11</v>
      </c>
      <c r="D13" s="12">
        <f t="shared" si="0"/>
        <v>0</v>
      </c>
      <c r="E13" s="31">
        <v>0</v>
      </c>
      <c r="F13" s="31">
        <v>0</v>
      </c>
      <c r="G13" s="32">
        <f>G11+G12</f>
        <v>0</v>
      </c>
      <c r="H13" s="158"/>
      <c r="I13" s="158"/>
      <c r="J13" s="64"/>
      <c r="K13" s="60"/>
    </row>
    <row r="14" spans="1:51" s="22" customFormat="1" ht="31.5" x14ac:dyDescent="0.25">
      <c r="A14" s="155" t="s">
        <v>42</v>
      </c>
      <c r="B14" s="159" t="s">
        <v>179</v>
      </c>
      <c r="C14" s="94" t="s">
        <v>14</v>
      </c>
      <c r="D14" s="12">
        <f t="shared" si="0"/>
        <v>0</v>
      </c>
      <c r="E14" s="31">
        <v>0</v>
      </c>
      <c r="F14" s="31">
        <v>0</v>
      </c>
      <c r="G14" s="32">
        <f>1000-1000</f>
        <v>0</v>
      </c>
      <c r="H14" s="158"/>
      <c r="I14" s="158"/>
      <c r="J14" s="64"/>
      <c r="K14" s="60"/>
    </row>
    <row r="15" spans="1:51" s="22" customFormat="1" ht="32.25" customHeight="1" x14ac:dyDescent="0.25">
      <c r="A15" s="155"/>
      <c r="B15" s="159"/>
      <c r="C15" s="94" t="s">
        <v>15</v>
      </c>
      <c r="D15" s="12">
        <f t="shared" si="0"/>
        <v>0</v>
      </c>
      <c r="E15" s="31">
        <v>0</v>
      </c>
      <c r="F15" s="31">
        <v>0</v>
      </c>
      <c r="G15" s="32">
        <v>0</v>
      </c>
      <c r="H15" s="158"/>
      <c r="I15" s="158"/>
      <c r="J15" s="64" t="s">
        <v>124</v>
      </c>
      <c r="K15" s="60"/>
    </row>
    <row r="16" spans="1:51" s="22" customFormat="1" x14ac:dyDescent="0.25">
      <c r="A16" s="155"/>
      <c r="B16" s="159"/>
      <c r="C16" s="94" t="s">
        <v>11</v>
      </c>
      <c r="D16" s="12">
        <f t="shared" si="0"/>
        <v>0</v>
      </c>
      <c r="E16" s="31">
        <f>E14+E15</f>
        <v>0</v>
      </c>
      <c r="F16" s="31">
        <f>F14+F15</f>
        <v>0</v>
      </c>
      <c r="G16" s="32">
        <f>G14+G15</f>
        <v>0</v>
      </c>
      <c r="H16" s="158"/>
      <c r="I16" s="158"/>
      <c r="J16" s="65"/>
      <c r="K16" s="60"/>
    </row>
    <row r="17" spans="1:11" s="22" customFormat="1" ht="31.5" x14ac:dyDescent="0.25">
      <c r="A17" s="160" t="s">
        <v>79</v>
      </c>
      <c r="B17" s="159" t="s">
        <v>105</v>
      </c>
      <c r="C17" s="94" t="s">
        <v>14</v>
      </c>
      <c r="D17" s="12">
        <f t="shared" si="0"/>
        <v>2338.6999999999998</v>
      </c>
      <c r="E17" s="31">
        <f>2314.14+24.56</f>
        <v>2338.6999999999998</v>
      </c>
      <c r="F17" s="31">
        <v>0</v>
      </c>
      <c r="G17" s="32">
        <v>0</v>
      </c>
      <c r="H17" s="158"/>
      <c r="I17" s="158"/>
      <c r="J17" s="64"/>
      <c r="K17" s="60"/>
    </row>
    <row r="18" spans="1:11" s="22" customFormat="1" ht="31.5" x14ac:dyDescent="0.25">
      <c r="A18" s="161"/>
      <c r="B18" s="159"/>
      <c r="C18" s="94" t="s">
        <v>15</v>
      </c>
      <c r="D18" s="12">
        <f t="shared" si="0"/>
        <v>23398.578430000001</v>
      </c>
      <c r="E18" s="31">
        <v>23398.578430000001</v>
      </c>
      <c r="F18" s="31">
        <v>0</v>
      </c>
      <c r="G18" s="32">
        <v>0</v>
      </c>
      <c r="H18" s="158"/>
      <c r="I18" s="158"/>
      <c r="J18" s="64"/>
      <c r="K18" s="60"/>
    </row>
    <row r="19" spans="1:11" s="22" customFormat="1" x14ac:dyDescent="0.25">
      <c r="A19" s="162"/>
      <c r="B19" s="159"/>
      <c r="C19" s="94" t="s">
        <v>11</v>
      </c>
      <c r="D19" s="12">
        <f t="shared" si="0"/>
        <v>25737.278430000002</v>
      </c>
      <c r="E19" s="31">
        <f>E17+E18</f>
        <v>25737.278430000002</v>
      </c>
      <c r="F19" s="31">
        <v>0</v>
      </c>
      <c r="G19" s="32">
        <v>0</v>
      </c>
      <c r="H19" s="158"/>
      <c r="I19" s="158"/>
      <c r="J19" s="64"/>
      <c r="K19" s="60"/>
    </row>
    <row r="20" spans="1:11" s="22" customFormat="1" ht="31.5" x14ac:dyDescent="0.25">
      <c r="A20" s="160" t="s">
        <v>84</v>
      </c>
      <c r="B20" s="167" t="s">
        <v>176</v>
      </c>
      <c r="C20" s="116" t="s">
        <v>14</v>
      </c>
      <c r="D20" s="12">
        <f t="shared" si="0"/>
        <v>0</v>
      </c>
      <c r="E20" s="31">
        <v>0</v>
      </c>
      <c r="F20" s="73">
        <f>1000-1000</f>
        <v>0</v>
      </c>
      <c r="G20" s="32">
        <v>0</v>
      </c>
      <c r="H20" s="158"/>
      <c r="I20" s="158"/>
      <c r="J20" s="64"/>
      <c r="K20" s="60"/>
    </row>
    <row r="21" spans="1:11" s="22" customFormat="1" ht="31.5" x14ac:dyDescent="0.25">
      <c r="A21" s="161"/>
      <c r="B21" s="168"/>
      <c r="C21" s="116" t="s">
        <v>15</v>
      </c>
      <c r="D21" s="12">
        <f t="shared" si="0"/>
        <v>0</v>
      </c>
      <c r="E21" s="31">
        <v>0</v>
      </c>
      <c r="F21" s="73">
        <v>0</v>
      </c>
      <c r="G21" s="32">
        <v>0</v>
      </c>
      <c r="H21" s="158"/>
      <c r="I21" s="158"/>
      <c r="J21" s="64"/>
      <c r="K21" s="60"/>
    </row>
    <row r="22" spans="1:11" s="22" customFormat="1" x14ac:dyDescent="0.25">
      <c r="A22" s="161"/>
      <c r="B22" s="169"/>
      <c r="C22" s="116" t="s">
        <v>11</v>
      </c>
      <c r="D22" s="12">
        <f t="shared" si="0"/>
        <v>0</v>
      </c>
      <c r="E22" s="31">
        <v>0</v>
      </c>
      <c r="F22" s="73">
        <f>F20+F21</f>
        <v>0</v>
      </c>
      <c r="G22" s="32">
        <v>0</v>
      </c>
      <c r="H22" s="158"/>
      <c r="I22" s="158"/>
      <c r="J22" s="64"/>
      <c r="K22" s="60"/>
    </row>
    <row r="23" spans="1:11" s="22" customFormat="1" ht="31.5" x14ac:dyDescent="0.25">
      <c r="A23" s="161" t="s">
        <v>109</v>
      </c>
      <c r="B23" s="167" t="s">
        <v>177</v>
      </c>
      <c r="C23" s="116" t="s">
        <v>14</v>
      </c>
      <c r="D23" s="12">
        <f t="shared" si="0"/>
        <v>0</v>
      </c>
      <c r="E23" s="31">
        <v>0</v>
      </c>
      <c r="F23" s="31">
        <v>0</v>
      </c>
      <c r="G23" s="32">
        <f>1000-1000</f>
        <v>0</v>
      </c>
      <c r="H23" s="158"/>
      <c r="I23" s="158"/>
      <c r="J23" s="64"/>
      <c r="K23" s="60"/>
    </row>
    <row r="24" spans="1:11" s="22" customFormat="1" ht="31.5" x14ac:dyDescent="0.25">
      <c r="A24" s="161"/>
      <c r="B24" s="168"/>
      <c r="C24" s="116" t="s">
        <v>15</v>
      </c>
      <c r="D24" s="12">
        <f t="shared" si="0"/>
        <v>0</v>
      </c>
      <c r="E24" s="31">
        <v>0</v>
      </c>
      <c r="F24" s="31">
        <v>0</v>
      </c>
      <c r="G24" s="32">
        <v>0</v>
      </c>
      <c r="H24" s="158"/>
      <c r="I24" s="158"/>
      <c r="J24" s="64"/>
      <c r="K24" s="60"/>
    </row>
    <row r="25" spans="1:11" s="22" customFormat="1" x14ac:dyDescent="0.25">
      <c r="A25" s="162"/>
      <c r="B25" s="169"/>
      <c r="C25" s="116" t="s">
        <v>11</v>
      </c>
      <c r="D25" s="12">
        <f t="shared" si="0"/>
        <v>0</v>
      </c>
      <c r="E25" s="31">
        <v>0</v>
      </c>
      <c r="F25" s="31">
        <v>0</v>
      </c>
      <c r="G25" s="32">
        <f>G23+G24</f>
        <v>0</v>
      </c>
      <c r="H25" s="158"/>
      <c r="I25" s="158"/>
      <c r="J25" s="64"/>
      <c r="K25" s="60"/>
    </row>
    <row r="26" spans="1:11" s="22" customFormat="1" ht="31.5" x14ac:dyDescent="0.25">
      <c r="A26" s="160" t="s">
        <v>118</v>
      </c>
      <c r="B26" s="167" t="s">
        <v>178</v>
      </c>
      <c r="C26" s="116" t="s">
        <v>14</v>
      </c>
      <c r="D26" s="12">
        <f t="shared" si="0"/>
        <v>0</v>
      </c>
      <c r="E26" s="31">
        <v>0</v>
      </c>
      <c r="F26" s="73">
        <f>1000-1000</f>
        <v>0</v>
      </c>
      <c r="G26" s="32">
        <v>0</v>
      </c>
      <c r="H26" s="158"/>
      <c r="I26" s="158"/>
      <c r="J26" s="64"/>
      <c r="K26" s="60"/>
    </row>
    <row r="27" spans="1:11" s="22" customFormat="1" ht="31.5" x14ac:dyDescent="0.25">
      <c r="A27" s="161"/>
      <c r="B27" s="168"/>
      <c r="C27" s="116" t="s">
        <v>15</v>
      </c>
      <c r="D27" s="12">
        <f t="shared" si="0"/>
        <v>0</v>
      </c>
      <c r="E27" s="31">
        <v>0</v>
      </c>
      <c r="F27" s="73">
        <v>0</v>
      </c>
      <c r="G27" s="108">
        <v>0</v>
      </c>
      <c r="H27" s="158"/>
      <c r="I27" s="158"/>
      <c r="J27" s="64"/>
      <c r="K27" s="60"/>
    </row>
    <row r="28" spans="1:11" s="22" customFormat="1" x14ac:dyDescent="0.25">
      <c r="A28" s="161"/>
      <c r="B28" s="169"/>
      <c r="C28" s="116" t="s">
        <v>11</v>
      </c>
      <c r="D28" s="12">
        <f t="shared" si="0"/>
        <v>0</v>
      </c>
      <c r="E28" s="31">
        <v>0</v>
      </c>
      <c r="F28" s="73">
        <f>F26+F27</f>
        <v>0</v>
      </c>
      <c r="G28" s="108">
        <v>0</v>
      </c>
      <c r="H28" s="158"/>
      <c r="I28" s="158"/>
      <c r="J28" s="64"/>
      <c r="K28" s="60"/>
    </row>
    <row r="29" spans="1:11" s="22" customFormat="1" ht="31.5" x14ac:dyDescent="0.25">
      <c r="A29" s="163" t="s">
        <v>146</v>
      </c>
      <c r="B29" s="166" t="s">
        <v>168</v>
      </c>
      <c r="C29" s="99" t="s">
        <v>14</v>
      </c>
      <c r="D29" s="12">
        <f t="shared" si="0"/>
        <v>0</v>
      </c>
      <c r="E29" s="73">
        <v>0</v>
      </c>
      <c r="F29" s="31">
        <f>5000-5000</f>
        <v>0</v>
      </c>
      <c r="G29" s="108">
        <v>0</v>
      </c>
      <c r="H29" s="158"/>
      <c r="I29" s="158"/>
      <c r="J29" s="64"/>
      <c r="K29" s="60"/>
    </row>
    <row r="30" spans="1:11" s="22" customFormat="1" ht="31.5" x14ac:dyDescent="0.25">
      <c r="A30" s="164"/>
      <c r="B30" s="166"/>
      <c r="C30" s="99" t="s">
        <v>15</v>
      </c>
      <c r="D30" s="12">
        <f t="shared" si="0"/>
        <v>0</v>
      </c>
      <c r="E30" s="73">
        <f>34479.0933-34479.0933</f>
        <v>0</v>
      </c>
      <c r="F30" s="31">
        <v>0</v>
      </c>
      <c r="G30" s="108">
        <v>0</v>
      </c>
      <c r="H30" s="158"/>
      <c r="I30" s="158"/>
      <c r="J30" s="64"/>
      <c r="K30" s="60"/>
    </row>
    <row r="31" spans="1:11" s="22" customFormat="1" ht="51.75" customHeight="1" x14ac:dyDescent="0.25">
      <c r="A31" s="165"/>
      <c r="B31" s="166"/>
      <c r="C31" s="99" t="s">
        <v>11</v>
      </c>
      <c r="D31" s="12">
        <f t="shared" si="0"/>
        <v>0</v>
      </c>
      <c r="E31" s="73">
        <f>E29+E30</f>
        <v>0</v>
      </c>
      <c r="F31" s="31">
        <f>F29+F30</f>
        <v>0</v>
      </c>
      <c r="G31" s="108">
        <v>0</v>
      </c>
      <c r="H31" s="158"/>
      <c r="I31" s="158"/>
      <c r="J31" s="64"/>
      <c r="K31" s="60"/>
    </row>
    <row r="32" spans="1:11" s="22" customFormat="1" ht="21" customHeight="1" x14ac:dyDescent="0.25">
      <c r="A32" s="170" t="s">
        <v>187</v>
      </c>
      <c r="B32" s="171"/>
      <c r="C32" s="171"/>
      <c r="D32" s="171"/>
      <c r="E32" s="171"/>
      <c r="F32" s="171"/>
      <c r="G32" s="171"/>
      <c r="H32" s="171"/>
      <c r="I32" s="172"/>
      <c r="J32" s="64"/>
      <c r="K32" s="60"/>
    </row>
    <row r="33" spans="1:51" s="22" customFormat="1" ht="31.5" x14ac:dyDescent="0.25">
      <c r="A33" s="173" t="s">
        <v>169</v>
      </c>
      <c r="B33" s="157" t="s">
        <v>188</v>
      </c>
      <c r="C33" s="94" t="s">
        <v>14</v>
      </c>
      <c r="D33" s="12">
        <f>E33+F33+G33</f>
        <v>808.8</v>
      </c>
      <c r="E33" s="31">
        <v>0</v>
      </c>
      <c r="F33" s="34">
        <f>1000-191.2</f>
        <v>808.8</v>
      </c>
      <c r="G33" s="32">
        <v>0</v>
      </c>
      <c r="H33" s="157" t="s">
        <v>108</v>
      </c>
      <c r="I33" s="157" t="s">
        <v>140</v>
      </c>
      <c r="J33" s="64"/>
      <c r="K33" s="60"/>
    </row>
    <row r="34" spans="1:51" s="22" customFormat="1" ht="31.5" x14ac:dyDescent="0.25">
      <c r="A34" s="174"/>
      <c r="B34" s="158"/>
      <c r="C34" s="94" t="s">
        <v>15</v>
      </c>
      <c r="D34" s="12">
        <f t="shared" ref="D34:D35" si="1">E34+F34+G34</f>
        <v>7279.5</v>
      </c>
      <c r="E34" s="31">
        <v>0</v>
      </c>
      <c r="F34" s="34">
        <v>7279.5</v>
      </c>
      <c r="G34" s="32">
        <v>0</v>
      </c>
      <c r="H34" s="158"/>
      <c r="I34" s="158"/>
      <c r="J34" s="64"/>
      <c r="K34" s="60"/>
    </row>
    <row r="35" spans="1:51" s="22" customFormat="1" x14ac:dyDescent="0.25">
      <c r="A35" s="175"/>
      <c r="B35" s="176"/>
      <c r="C35" s="94" t="s">
        <v>11</v>
      </c>
      <c r="D35" s="12">
        <f t="shared" si="1"/>
        <v>8088.3</v>
      </c>
      <c r="E35" s="31">
        <v>0</v>
      </c>
      <c r="F35" s="34">
        <f>F33+F34</f>
        <v>8088.3</v>
      </c>
      <c r="G35" s="35">
        <v>0</v>
      </c>
      <c r="H35" s="176"/>
      <c r="I35" s="176"/>
      <c r="J35" s="64"/>
      <c r="K35" s="60"/>
    </row>
    <row r="36" spans="1:51" s="22" customFormat="1" ht="15.75" customHeight="1" x14ac:dyDescent="0.25">
      <c r="A36" s="173" t="s">
        <v>173</v>
      </c>
      <c r="B36" s="157" t="s">
        <v>188</v>
      </c>
      <c r="C36" s="117" t="s">
        <v>14</v>
      </c>
      <c r="D36" s="12">
        <f>E36+F36+G36</f>
        <v>800.03</v>
      </c>
      <c r="E36" s="31">
        <v>0</v>
      </c>
      <c r="F36" s="73">
        <v>0</v>
      </c>
      <c r="G36" s="35">
        <v>800.03</v>
      </c>
      <c r="H36" s="157" t="s">
        <v>108</v>
      </c>
      <c r="I36" s="157" t="s">
        <v>140</v>
      </c>
      <c r="J36" s="64"/>
      <c r="K36" s="60"/>
    </row>
    <row r="37" spans="1:51" s="22" customFormat="1" ht="30" customHeight="1" x14ac:dyDescent="0.25">
      <c r="A37" s="174"/>
      <c r="B37" s="158"/>
      <c r="C37" s="117" t="s">
        <v>15</v>
      </c>
      <c r="D37" s="12">
        <f>E37+F37+G37</f>
        <v>7200.3</v>
      </c>
      <c r="E37" s="31">
        <v>0</v>
      </c>
      <c r="F37" s="73">
        <v>0</v>
      </c>
      <c r="G37" s="35">
        <v>7200.3</v>
      </c>
      <c r="H37" s="158"/>
      <c r="I37" s="158"/>
      <c r="J37" s="64"/>
      <c r="K37" s="60"/>
    </row>
    <row r="38" spans="1:51" s="22" customFormat="1" ht="33" customHeight="1" x14ac:dyDescent="0.25">
      <c r="A38" s="175"/>
      <c r="B38" s="176"/>
      <c r="C38" s="117" t="s">
        <v>11</v>
      </c>
      <c r="D38" s="12">
        <f>E38+F38+G38</f>
        <v>8000.33</v>
      </c>
      <c r="E38" s="31">
        <v>0</v>
      </c>
      <c r="F38" s="73">
        <v>0</v>
      </c>
      <c r="G38" s="35">
        <f>G36+G37</f>
        <v>8000.33</v>
      </c>
      <c r="H38" s="176"/>
      <c r="I38" s="176"/>
      <c r="J38" s="64"/>
      <c r="K38" s="60"/>
    </row>
    <row r="39" spans="1:51" s="3" customFormat="1" ht="34.5" customHeight="1" x14ac:dyDescent="0.25">
      <c r="A39" s="154" t="s">
        <v>142</v>
      </c>
      <c r="B39" s="154"/>
      <c r="C39" s="154"/>
      <c r="D39" s="154"/>
      <c r="E39" s="154"/>
      <c r="F39" s="154"/>
      <c r="G39" s="154"/>
      <c r="H39" s="154"/>
      <c r="I39" s="154"/>
      <c r="J39" s="63"/>
      <c r="K39" s="40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2"/>
      <c r="AS39" s="22"/>
      <c r="AT39" s="22"/>
      <c r="AU39" s="22"/>
      <c r="AV39" s="22"/>
      <c r="AW39" s="22"/>
      <c r="AX39" s="22"/>
      <c r="AY39" s="22"/>
    </row>
    <row r="40" spans="1:51" s="3" customFormat="1" ht="31.5" customHeight="1" x14ac:dyDescent="0.25">
      <c r="A40" s="177" t="s">
        <v>170</v>
      </c>
      <c r="B40" s="159" t="s">
        <v>119</v>
      </c>
      <c r="C40" s="94" t="s">
        <v>14</v>
      </c>
      <c r="D40" s="34">
        <f>E40+F40+G40</f>
        <v>187.1</v>
      </c>
      <c r="E40" s="31">
        <v>187.1</v>
      </c>
      <c r="F40" s="17">
        <v>0</v>
      </c>
      <c r="G40" s="34">
        <v>0</v>
      </c>
      <c r="H40" s="157" t="s">
        <v>16</v>
      </c>
      <c r="I40" s="157" t="s">
        <v>120</v>
      </c>
      <c r="J40" s="63"/>
      <c r="K40" s="40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2"/>
      <c r="AS40" s="22"/>
      <c r="AT40" s="22"/>
      <c r="AU40" s="22"/>
      <c r="AV40" s="22"/>
      <c r="AW40" s="22"/>
      <c r="AX40" s="22"/>
      <c r="AY40" s="22"/>
    </row>
    <row r="41" spans="1:51" s="3" customFormat="1" ht="39.75" customHeight="1" x14ac:dyDescent="0.25">
      <c r="A41" s="177"/>
      <c r="B41" s="159"/>
      <c r="C41" s="94" t="s">
        <v>15</v>
      </c>
      <c r="D41" s="34">
        <f t="shared" ref="D41:D54" si="2">E41+F41+G41</f>
        <v>1891</v>
      </c>
      <c r="E41" s="31">
        <f>0+1891</f>
        <v>1891</v>
      </c>
      <c r="F41" s="17">
        <v>0</v>
      </c>
      <c r="G41" s="34">
        <v>0</v>
      </c>
      <c r="H41" s="158"/>
      <c r="I41" s="158"/>
      <c r="J41" s="63" t="s">
        <v>138</v>
      </c>
      <c r="K41" s="40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2"/>
      <c r="AS41" s="22"/>
      <c r="AT41" s="22"/>
      <c r="AU41" s="22"/>
      <c r="AV41" s="22"/>
      <c r="AW41" s="22"/>
      <c r="AX41" s="22"/>
      <c r="AY41" s="22"/>
    </row>
    <row r="42" spans="1:51" s="3" customFormat="1" x14ac:dyDescent="0.25">
      <c r="A42" s="177"/>
      <c r="B42" s="159"/>
      <c r="C42" s="94" t="s">
        <v>11</v>
      </c>
      <c r="D42" s="34">
        <f t="shared" si="2"/>
        <v>2078.1</v>
      </c>
      <c r="E42" s="34">
        <f>E40+E41</f>
        <v>2078.1</v>
      </c>
      <c r="F42" s="17">
        <v>0</v>
      </c>
      <c r="G42" s="34">
        <v>0</v>
      </c>
      <c r="H42" s="158"/>
      <c r="I42" s="158"/>
      <c r="J42" s="63"/>
      <c r="K42" s="40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2"/>
      <c r="AS42" s="22"/>
      <c r="AT42" s="22"/>
      <c r="AU42" s="22"/>
      <c r="AV42" s="22"/>
      <c r="AW42" s="22"/>
      <c r="AX42" s="22"/>
      <c r="AY42" s="22"/>
    </row>
    <row r="43" spans="1:51" s="3" customFormat="1" ht="31.5" x14ac:dyDescent="0.25">
      <c r="A43" s="177" t="s">
        <v>171</v>
      </c>
      <c r="B43" s="166" t="s">
        <v>147</v>
      </c>
      <c r="C43" s="128" t="s">
        <v>14</v>
      </c>
      <c r="D43" s="34">
        <f t="shared" si="2"/>
        <v>474.11898000000002</v>
      </c>
      <c r="E43" s="34">
        <v>474.11898000000002</v>
      </c>
      <c r="F43" s="17">
        <v>0</v>
      </c>
      <c r="G43" s="34">
        <v>0</v>
      </c>
      <c r="H43" s="158"/>
      <c r="I43" s="158"/>
      <c r="J43" s="63"/>
      <c r="K43" s="40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2"/>
      <c r="AS43" s="22"/>
      <c r="AT43" s="22"/>
      <c r="AU43" s="22"/>
      <c r="AV43" s="22"/>
      <c r="AW43" s="22"/>
      <c r="AX43" s="22"/>
      <c r="AY43" s="22"/>
    </row>
    <row r="44" spans="1:51" s="3" customFormat="1" ht="31.5" x14ac:dyDescent="0.25">
      <c r="A44" s="177"/>
      <c r="B44" s="166"/>
      <c r="C44" s="128" t="s">
        <v>15</v>
      </c>
      <c r="D44" s="34">
        <f t="shared" si="2"/>
        <v>4793.8999999999996</v>
      </c>
      <c r="E44" s="34">
        <v>4793.8999999999996</v>
      </c>
      <c r="F44" s="17">
        <v>0</v>
      </c>
      <c r="G44" s="34">
        <v>0</v>
      </c>
      <c r="H44" s="158"/>
      <c r="I44" s="158"/>
      <c r="J44" s="63"/>
      <c r="K44" s="40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2"/>
      <c r="AS44" s="22"/>
      <c r="AT44" s="22"/>
      <c r="AU44" s="22"/>
      <c r="AV44" s="22"/>
      <c r="AW44" s="22"/>
      <c r="AX44" s="22"/>
      <c r="AY44" s="22"/>
    </row>
    <row r="45" spans="1:51" s="3" customFormat="1" x14ac:dyDescent="0.25">
      <c r="A45" s="177"/>
      <c r="B45" s="166"/>
      <c r="C45" s="128" t="s">
        <v>11</v>
      </c>
      <c r="D45" s="34">
        <f t="shared" si="2"/>
        <v>5268.0189799999998</v>
      </c>
      <c r="E45" s="34">
        <f>E43+E44</f>
        <v>5268.0189799999998</v>
      </c>
      <c r="F45" s="17">
        <v>0</v>
      </c>
      <c r="G45" s="34">
        <v>0</v>
      </c>
      <c r="H45" s="158"/>
      <c r="I45" s="158"/>
      <c r="J45" s="63"/>
      <c r="K45" s="40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2"/>
      <c r="AS45" s="22"/>
      <c r="AT45" s="22"/>
      <c r="AU45" s="22"/>
      <c r="AV45" s="22"/>
      <c r="AW45" s="22"/>
      <c r="AX45" s="22"/>
      <c r="AY45" s="22"/>
    </row>
    <row r="46" spans="1:51" s="3" customFormat="1" ht="31.5" x14ac:dyDescent="0.25">
      <c r="A46" s="163" t="s">
        <v>184</v>
      </c>
      <c r="B46" s="157" t="s">
        <v>182</v>
      </c>
      <c r="C46" s="128" t="s">
        <v>14</v>
      </c>
      <c r="D46" s="34">
        <v>0</v>
      </c>
      <c r="E46" s="34">
        <v>0</v>
      </c>
      <c r="F46" s="17">
        <v>0</v>
      </c>
      <c r="G46" s="34">
        <v>0</v>
      </c>
      <c r="H46" s="158"/>
      <c r="I46" s="158"/>
      <c r="J46" s="63"/>
      <c r="K46" s="40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2"/>
      <c r="AS46" s="22"/>
      <c r="AT46" s="22"/>
      <c r="AU46" s="22"/>
      <c r="AV46" s="22"/>
      <c r="AW46" s="22"/>
      <c r="AX46" s="22"/>
      <c r="AY46" s="22"/>
    </row>
    <row r="47" spans="1:51" s="3" customFormat="1" ht="31.5" x14ac:dyDescent="0.25">
      <c r="A47" s="164"/>
      <c r="B47" s="158"/>
      <c r="C47" s="128" t="s">
        <v>15</v>
      </c>
      <c r="D47" s="34">
        <v>0</v>
      </c>
      <c r="E47" s="34">
        <v>0</v>
      </c>
      <c r="F47" s="17">
        <v>0</v>
      </c>
      <c r="G47" s="34">
        <v>0</v>
      </c>
      <c r="H47" s="158"/>
      <c r="I47" s="158"/>
      <c r="J47" s="63"/>
      <c r="K47" s="40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2"/>
      <c r="AS47" s="22"/>
      <c r="AT47" s="22"/>
      <c r="AU47" s="22"/>
      <c r="AV47" s="22"/>
      <c r="AW47" s="22"/>
      <c r="AX47" s="22"/>
      <c r="AY47" s="22"/>
    </row>
    <row r="48" spans="1:51" s="3" customFormat="1" x14ac:dyDescent="0.25">
      <c r="A48" s="165"/>
      <c r="B48" s="176"/>
      <c r="C48" s="128" t="s">
        <v>11</v>
      </c>
      <c r="D48" s="34">
        <v>0</v>
      </c>
      <c r="E48" s="34">
        <v>0</v>
      </c>
      <c r="F48" s="17">
        <v>0</v>
      </c>
      <c r="G48" s="34">
        <v>0</v>
      </c>
      <c r="H48" s="158"/>
      <c r="I48" s="158"/>
      <c r="J48" s="63"/>
      <c r="K48" s="40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2"/>
      <c r="AS48" s="22"/>
      <c r="AT48" s="22"/>
      <c r="AU48" s="22"/>
      <c r="AV48" s="22"/>
      <c r="AW48" s="22"/>
      <c r="AX48" s="22"/>
      <c r="AY48" s="22"/>
    </row>
    <row r="49" spans="1:51" s="3" customFormat="1" ht="31.5" x14ac:dyDescent="0.25">
      <c r="A49" s="163" t="s">
        <v>185</v>
      </c>
      <c r="B49" s="157" t="s">
        <v>183</v>
      </c>
      <c r="C49" s="128" t="s">
        <v>14</v>
      </c>
      <c r="D49" s="34">
        <v>0</v>
      </c>
      <c r="E49" s="34">
        <v>0</v>
      </c>
      <c r="F49" s="17">
        <v>0</v>
      </c>
      <c r="G49" s="34">
        <v>0</v>
      </c>
      <c r="H49" s="158"/>
      <c r="I49" s="158"/>
      <c r="J49" s="63"/>
      <c r="K49" s="40"/>
      <c r="L49" s="22"/>
      <c r="M49" s="22"/>
      <c r="N49" s="22"/>
      <c r="O49" s="22"/>
      <c r="P49" s="22"/>
      <c r="Q49" s="22"/>
      <c r="R49" s="22"/>
      <c r="S49" s="22"/>
      <c r="T49" s="22"/>
      <c r="U49" s="22"/>
      <c r="V49" s="22"/>
      <c r="W49" s="22"/>
      <c r="X49" s="22"/>
      <c r="Y49" s="22"/>
      <c r="Z49" s="22"/>
      <c r="AA49" s="22"/>
      <c r="AB49" s="22"/>
      <c r="AC49" s="22"/>
      <c r="AD49" s="22"/>
      <c r="AE49" s="22"/>
      <c r="AF49" s="22"/>
      <c r="AG49" s="22"/>
      <c r="AH49" s="22"/>
      <c r="AI49" s="22"/>
      <c r="AJ49" s="22"/>
      <c r="AK49" s="22"/>
      <c r="AL49" s="22"/>
      <c r="AM49" s="22"/>
      <c r="AN49" s="22"/>
      <c r="AO49" s="22"/>
      <c r="AP49" s="22"/>
      <c r="AQ49" s="22"/>
      <c r="AR49" s="22"/>
      <c r="AS49" s="22"/>
      <c r="AT49" s="22"/>
      <c r="AU49" s="22"/>
      <c r="AV49" s="22"/>
      <c r="AW49" s="22"/>
      <c r="AX49" s="22"/>
      <c r="AY49" s="22"/>
    </row>
    <row r="50" spans="1:51" s="3" customFormat="1" ht="31.5" x14ac:dyDescent="0.25">
      <c r="A50" s="164"/>
      <c r="B50" s="158"/>
      <c r="C50" s="128" t="s">
        <v>15</v>
      </c>
      <c r="D50" s="34">
        <v>0</v>
      </c>
      <c r="E50" s="34">
        <v>0</v>
      </c>
      <c r="F50" s="17">
        <v>0</v>
      </c>
      <c r="G50" s="34">
        <v>0</v>
      </c>
      <c r="H50" s="158"/>
      <c r="I50" s="158"/>
      <c r="J50" s="63"/>
      <c r="K50" s="40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2"/>
      <c r="AS50" s="22"/>
      <c r="AT50" s="22"/>
      <c r="AU50" s="22"/>
      <c r="AV50" s="22"/>
      <c r="AW50" s="22"/>
      <c r="AX50" s="22"/>
      <c r="AY50" s="22"/>
    </row>
    <row r="51" spans="1:51" s="3" customFormat="1" x14ac:dyDescent="0.25">
      <c r="A51" s="165"/>
      <c r="B51" s="176"/>
      <c r="C51" s="128" t="s">
        <v>11</v>
      </c>
      <c r="D51" s="34">
        <v>0</v>
      </c>
      <c r="E51" s="34">
        <v>0</v>
      </c>
      <c r="F51" s="17">
        <v>0</v>
      </c>
      <c r="G51" s="34">
        <v>0</v>
      </c>
      <c r="H51" s="158"/>
      <c r="I51" s="158"/>
      <c r="J51" s="63"/>
      <c r="K51" s="40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2"/>
      <c r="AS51" s="22"/>
      <c r="AT51" s="22"/>
      <c r="AU51" s="22"/>
      <c r="AV51" s="22"/>
      <c r="AW51" s="22"/>
      <c r="AX51" s="22"/>
      <c r="AY51" s="22"/>
    </row>
    <row r="52" spans="1:51" s="3" customFormat="1" ht="27" customHeight="1" x14ac:dyDescent="0.25">
      <c r="A52" s="178"/>
      <c r="B52" s="181" t="s">
        <v>101</v>
      </c>
      <c r="C52" s="86" t="s">
        <v>14</v>
      </c>
      <c r="D52" s="34">
        <f t="shared" si="2"/>
        <v>4608.7489799999994</v>
      </c>
      <c r="E52" s="33">
        <f>E8+E11+E14+E17+E29+E33+E40+E43+E26+E23+E20</f>
        <v>2999.9189799999999</v>
      </c>
      <c r="F52" s="33">
        <f>F8+F11+F14+F17+F29+F33+F40+F43+F26+F23+F20</f>
        <v>808.8</v>
      </c>
      <c r="G52" s="33">
        <f>G36</f>
        <v>800.03</v>
      </c>
      <c r="H52" s="158"/>
      <c r="I52" s="158"/>
      <c r="J52" s="63"/>
      <c r="K52" s="40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2"/>
      <c r="AS52" s="22"/>
      <c r="AT52" s="22"/>
      <c r="AU52" s="22"/>
      <c r="AV52" s="22"/>
      <c r="AW52" s="22"/>
      <c r="AX52" s="22"/>
      <c r="AY52" s="22"/>
    </row>
    <row r="53" spans="1:51" s="3" customFormat="1" ht="26.25" customHeight="1" x14ac:dyDescent="0.25">
      <c r="A53" s="179"/>
      <c r="B53" s="182"/>
      <c r="C53" s="86" t="s">
        <v>15</v>
      </c>
      <c r="D53" s="34">
        <f t="shared" si="2"/>
        <v>44563.278430000006</v>
      </c>
      <c r="E53" s="12">
        <f>E44+E41+E30+E15++E18+E12+E9</f>
        <v>30083.478430000003</v>
      </c>
      <c r="F53" s="12">
        <f>F34+F44+F41+F30+F15++F18+F12+F9</f>
        <v>7279.5</v>
      </c>
      <c r="G53" s="12">
        <f>G37</f>
        <v>7200.3</v>
      </c>
      <c r="H53" s="158"/>
      <c r="I53" s="158"/>
      <c r="J53" s="63"/>
      <c r="K53" s="40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2"/>
      <c r="AS53" s="22"/>
      <c r="AT53" s="22"/>
      <c r="AU53" s="22"/>
      <c r="AV53" s="22"/>
      <c r="AW53" s="22"/>
      <c r="AX53" s="22"/>
      <c r="AY53" s="22"/>
    </row>
    <row r="54" spans="1:51" s="3" customFormat="1" x14ac:dyDescent="0.25">
      <c r="A54" s="180"/>
      <c r="B54" s="149"/>
      <c r="C54" s="86" t="s">
        <v>11</v>
      </c>
      <c r="D54" s="34">
        <f t="shared" si="2"/>
        <v>49172.02741000001</v>
      </c>
      <c r="E54" s="12">
        <f>E52+E53</f>
        <v>33083.397410000005</v>
      </c>
      <c r="F54" s="12">
        <f>F52+F53</f>
        <v>8088.3</v>
      </c>
      <c r="G54" s="12">
        <f t="shared" ref="G54" si="3">G52+G53</f>
        <v>8000.33</v>
      </c>
      <c r="H54" s="176"/>
      <c r="I54" s="176"/>
      <c r="J54" s="63"/>
      <c r="K54" s="40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2"/>
      <c r="AS54" s="22"/>
      <c r="AT54" s="22"/>
      <c r="AU54" s="22"/>
      <c r="AV54" s="22"/>
      <c r="AW54" s="22"/>
      <c r="AX54" s="22"/>
      <c r="AY54" s="22"/>
    </row>
    <row r="55" spans="1:51" s="3" customFormat="1" ht="37.5" customHeight="1" x14ac:dyDescent="0.25">
      <c r="A55" s="183" t="s">
        <v>103</v>
      </c>
      <c r="B55" s="184"/>
      <c r="C55" s="184"/>
      <c r="D55" s="184"/>
      <c r="E55" s="184"/>
      <c r="F55" s="184"/>
      <c r="G55" s="184"/>
      <c r="H55" s="184"/>
      <c r="I55" s="185"/>
      <c r="J55" s="63"/>
      <c r="K55" s="40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2"/>
      <c r="AS55" s="22"/>
      <c r="AT55" s="22"/>
      <c r="AU55" s="22"/>
      <c r="AV55" s="22"/>
      <c r="AW55" s="22"/>
      <c r="AX55" s="22"/>
      <c r="AY55" s="22"/>
    </row>
    <row r="56" spans="1:51" s="3" customFormat="1" ht="29.25" customHeight="1" x14ac:dyDescent="0.25">
      <c r="A56" s="186" t="s">
        <v>95</v>
      </c>
      <c r="B56" s="187"/>
      <c r="C56" s="187"/>
      <c r="D56" s="187"/>
      <c r="E56" s="187"/>
      <c r="F56" s="187"/>
      <c r="G56" s="187"/>
      <c r="H56" s="187"/>
      <c r="I56" s="188"/>
      <c r="J56" s="63"/>
      <c r="K56" s="40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2"/>
      <c r="AS56" s="22"/>
      <c r="AT56" s="22"/>
      <c r="AU56" s="22"/>
      <c r="AV56" s="22"/>
      <c r="AW56" s="22"/>
      <c r="AX56" s="22"/>
      <c r="AY56" s="22"/>
    </row>
    <row r="57" spans="1:51" s="3" customFormat="1" ht="31.5" x14ac:dyDescent="0.25">
      <c r="A57" s="155" t="s">
        <v>94</v>
      </c>
      <c r="B57" s="157" t="s">
        <v>172</v>
      </c>
      <c r="C57" s="94" t="s">
        <v>14</v>
      </c>
      <c r="D57" s="12">
        <v>0</v>
      </c>
      <c r="E57" s="31">
        <f>2000-2000</f>
        <v>0</v>
      </c>
      <c r="F57" s="31">
        <v>0</v>
      </c>
      <c r="G57" s="32">
        <v>0</v>
      </c>
      <c r="H57" s="159" t="s">
        <v>16</v>
      </c>
      <c r="I57" s="157" t="s">
        <v>64</v>
      </c>
      <c r="J57" s="63"/>
      <c r="K57" s="40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2"/>
      <c r="AS57" s="22"/>
      <c r="AT57" s="22"/>
      <c r="AU57" s="22"/>
      <c r="AV57" s="22"/>
      <c r="AW57" s="22"/>
      <c r="AX57" s="22"/>
      <c r="AY57" s="22"/>
    </row>
    <row r="58" spans="1:51" s="3" customFormat="1" ht="30" customHeight="1" x14ac:dyDescent="0.25">
      <c r="A58" s="155"/>
      <c r="B58" s="158"/>
      <c r="C58" s="94" t="s">
        <v>15</v>
      </c>
      <c r="D58" s="33">
        <v>0</v>
      </c>
      <c r="E58" s="31">
        <v>0</v>
      </c>
      <c r="F58" s="31">
        <v>0</v>
      </c>
      <c r="G58" s="32">
        <v>0</v>
      </c>
      <c r="H58" s="159"/>
      <c r="I58" s="158"/>
      <c r="J58" s="63" t="s">
        <v>125</v>
      </c>
      <c r="K58" s="40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  <c r="AV58" s="22"/>
      <c r="AW58" s="22"/>
      <c r="AX58" s="22"/>
      <c r="AY58" s="22"/>
    </row>
    <row r="59" spans="1:51" s="3" customFormat="1" ht="54.75" customHeight="1" x14ac:dyDescent="0.25">
      <c r="A59" s="155"/>
      <c r="B59" s="176"/>
      <c r="C59" s="94" t="s">
        <v>11</v>
      </c>
      <c r="D59" s="33">
        <v>0</v>
      </c>
      <c r="E59" s="31">
        <f>E58+E57</f>
        <v>0</v>
      </c>
      <c r="F59" s="31">
        <f>F57+F58</f>
        <v>0</v>
      </c>
      <c r="G59" s="32">
        <v>0</v>
      </c>
      <c r="H59" s="159"/>
      <c r="I59" s="158"/>
      <c r="J59" s="63"/>
      <c r="K59" s="40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2"/>
      <c r="AS59" s="22"/>
      <c r="AT59" s="22"/>
      <c r="AU59" s="22"/>
      <c r="AV59" s="22"/>
      <c r="AW59" s="22"/>
      <c r="AX59" s="22"/>
      <c r="AY59" s="22"/>
    </row>
    <row r="60" spans="1:51" s="3" customFormat="1" ht="31.5" hidden="1" customHeight="1" x14ac:dyDescent="0.25">
      <c r="A60" s="155" t="s">
        <v>106</v>
      </c>
      <c r="B60" s="159" t="s">
        <v>65</v>
      </c>
      <c r="C60" s="94" t="s">
        <v>14</v>
      </c>
      <c r="D60" s="12">
        <v>0</v>
      </c>
      <c r="E60" s="31">
        <v>0</v>
      </c>
      <c r="F60" s="31">
        <v>0</v>
      </c>
      <c r="G60" s="32">
        <v>0</v>
      </c>
      <c r="H60" s="159" t="s">
        <v>16</v>
      </c>
      <c r="I60" s="158"/>
      <c r="J60" s="63"/>
      <c r="K60" s="40"/>
      <c r="L60" s="22"/>
      <c r="M60" s="22"/>
      <c r="N60" s="22"/>
      <c r="O60" s="22"/>
      <c r="P60" s="22"/>
      <c r="Q60" s="22"/>
      <c r="R60" s="22"/>
      <c r="S60" s="22"/>
      <c r="T60" s="22"/>
      <c r="U60" s="22"/>
      <c r="V60" s="22"/>
      <c r="W60" s="22"/>
      <c r="X60" s="22"/>
      <c r="Y60" s="22"/>
      <c r="Z60" s="22"/>
      <c r="AA60" s="22"/>
      <c r="AB60" s="22"/>
      <c r="AC60" s="22"/>
      <c r="AD60" s="22"/>
      <c r="AE60" s="22"/>
      <c r="AF60" s="22"/>
      <c r="AG60" s="22"/>
      <c r="AH60" s="22"/>
      <c r="AI60" s="22"/>
      <c r="AJ60" s="22"/>
      <c r="AK60" s="22"/>
      <c r="AL60" s="22"/>
      <c r="AM60" s="22"/>
      <c r="AN60" s="22"/>
      <c r="AO60" s="22"/>
      <c r="AP60" s="22"/>
      <c r="AQ60" s="22"/>
      <c r="AR60" s="22"/>
      <c r="AS60" s="22"/>
      <c r="AT60" s="22"/>
      <c r="AU60" s="22"/>
      <c r="AV60" s="22"/>
      <c r="AW60" s="22"/>
      <c r="AX60" s="22"/>
      <c r="AY60" s="22"/>
    </row>
    <row r="61" spans="1:51" s="3" customFormat="1" ht="31.5" hidden="1" x14ac:dyDescent="0.25">
      <c r="A61" s="155"/>
      <c r="B61" s="159"/>
      <c r="C61" s="94" t="s">
        <v>15</v>
      </c>
      <c r="D61" s="33">
        <v>0</v>
      </c>
      <c r="E61" s="31">
        <v>0</v>
      </c>
      <c r="F61" s="31">
        <v>0</v>
      </c>
      <c r="G61" s="32">
        <v>0</v>
      </c>
      <c r="H61" s="159"/>
      <c r="I61" s="158"/>
      <c r="J61" s="63"/>
      <c r="K61" s="40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2"/>
      <c r="AS61" s="22"/>
      <c r="AT61" s="22"/>
      <c r="AU61" s="22"/>
      <c r="AV61" s="22"/>
      <c r="AW61" s="22"/>
      <c r="AX61" s="22"/>
      <c r="AY61" s="22"/>
    </row>
    <row r="62" spans="1:51" s="3" customFormat="1" hidden="1" x14ac:dyDescent="0.25">
      <c r="A62" s="155"/>
      <c r="B62" s="159"/>
      <c r="C62" s="94" t="s">
        <v>11</v>
      </c>
      <c r="D62" s="33">
        <v>0</v>
      </c>
      <c r="E62" s="31">
        <v>0</v>
      </c>
      <c r="F62" s="31">
        <f>F60+F61</f>
        <v>0</v>
      </c>
      <c r="G62" s="32">
        <v>0</v>
      </c>
      <c r="H62" s="159"/>
      <c r="I62" s="158"/>
      <c r="J62" s="63"/>
      <c r="K62" s="40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2"/>
      <c r="AS62" s="22"/>
      <c r="AT62" s="22"/>
      <c r="AU62" s="22"/>
      <c r="AV62" s="22"/>
      <c r="AW62" s="22"/>
      <c r="AX62" s="22"/>
      <c r="AY62" s="22"/>
    </row>
    <row r="63" spans="1:51" s="3" customFormat="1" ht="90" x14ac:dyDescent="0.25">
      <c r="A63" s="96" t="s">
        <v>49</v>
      </c>
      <c r="B63" s="46" t="s">
        <v>107</v>
      </c>
      <c r="C63" s="94" t="s">
        <v>14</v>
      </c>
      <c r="D63" s="33">
        <f>E63+F63+G63</f>
        <v>0</v>
      </c>
      <c r="E63" s="31">
        <f>500-500</f>
        <v>0</v>
      </c>
      <c r="F63" s="31">
        <v>0</v>
      </c>
      <c r="G63" s="32">
        <v>0</v>
      </c>
      <c r="H63" s="94" t="s">
        <v>16</v>
      </c>
      <c r="I63" s="158"/>
      <c r="J63" s="63"/>
      <c r="K63" s="40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2"/>
      <c r="AS63" s="22"/>
      <c r="AT63" s="22"/>
      <c r="AU63" s="22"/>
      <c r="AV63" s="22"/>
      <c r="AW63" s="22"/>
      <c r="AX63" s="22"/>
      <c r="AY63" s="22"/>
    </row>
    <row r="64" spans="1:51" s="3" customFormat="1" ht="27.75" customHeight="1" x14ac:dyDescent="0.25">
      <c r="A64" s="189"/>
      <c r="B64" s="192" t="s">
        <v>100</v>
      </c>
      <c r="C64" s="86" t="s">
        <v>14</v>
      </c>
      <c r="D64" s="33">
        <f>E64+F64+G64</f>
        <v>0</v>
      </c>
      <c r="E64" s="12">
        <f>E57+E60+E63</f>
        <v>0</v>
      </c>
      <c r="F64" s="12">
        <f t="shared" ref="F64:G64" si="4">F57+F60+F63</f>
        <v>0</v>
      </c>
      <c r="G64" s="12">
        <f t="shared" si="4"/>
        <v>0</v>
      </c>
      <c r="H64" s="181" t="s">
        <v>16</v>
      </c>
      <c r="I64" s="158"/>
      <c r="J64" s="63"/>
      <c r="K64" s="40"/>
      <c r="L64" s="22"/>
      <c r="M64" s="22"/>
      <c r="N64" s="22"/>
      <c r="O64" s="22"/>
      <c r="P64" s="22"/>
      <c r="Q64" s="22"/>
      <c r="R64" s="22"/>
      <c r="S64" s="22"/>
      <c r="T64" s="22"/>
      <c r="U64" s="22"/>
      <c r="V64" s="22"/>
      <c r="W64" s="22"/>
      <c r="X64" s="22"/>
      <c r="Y64" s="22"/>
      <c r="Z64" s="22"/>
      <c r="AA64" s="22"/>
      <c r="AB64" s="22"/>
      <c r="AC64" s="22"/>
      <c r="AD64" s="22"/>
      <c r="AE64" s="22"/>
      <c r="AF64" s="22"/>
      <c r="AG64" s="22"/>
      <c r="AH64" s="22"/>
      <c r="AI64" s="22"/>
      <c r="AJ64" s="22"/>
      <c r="AK64" s="22"/>
      <c r="AL64" s="22"/>
      <c r="AM64" s="22"/>
      <c r="AN64" s="22"/>
      <c r="AO64" s="22"/>
      <c r="AP64" s="22"/>
      <c r="AQ64" s="22"/>
      <c r="AR64" s="22"/>
      <c r="AS64" s="22"/>
      <c r="AT64" s="22"/>
      <c r="AU64" s="22"/>
      <c r="AV64" s="22"/>
      <c r="AW64" s="22"/>
      <c r="AX64" s="22"/>
      <c r="AY64" s="22"/>
    </row>
    <row r="65" spans="1:51" s="3" customFormat="1" ht="30" customHeight="1" x14ac:dyDescent="0.25">
      <c r="A65" s="190"/>
      <c r="B65" s="193"/>
      <c r="C65" s="86" t="s">
        <v>15</v>
      </c>
      <c r="D65" s="33">
        <f t="shared" ref="D65:D66" si="5">E65+F65+G65</f>
        <v>0</v>
      </c>
      <c r="E65" s="12">
        <f>E58+E61</f>
        <v>0</v>
      </c>
      <c r="F65" s="12">
        <f t="shared" ref="F65:G65" si="6">F58+F61</f>
        <v>0</v>
      </c>
      <c r="G65" s="12">
        <f t="shared" si="6"/>
        <v>0</v>
      </c>
      <c r="H65" s="182"/>
      <c r="I65" s="158"/>
      <c r="J65" s="63"/>
      <c r="K65" s="40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2"/>
      <c r="AS65" s="22"/>
      <c r="AT65" s="22"/>
      <c r="AU65" s="22"/>
      <c r="AV65" s="22"/>
      <c r="AW65" s="22"/>
      <c r="AX65" s="22"/>
      <c r="AY65" s="22"/>
    </row>
    <row r="66" spans="1:51" s="3" customFormat="1" x14ac:dyDescent="0.25">
      <c r="A66" s="191"/>
      <c r="B66" s="194"/>
      <c r="C66" s="86" t="s">
        <v>11</v>
      </c>
      <c r="D66" s="33">
        <f t="shared" si="5"/>
        <v>0</v>
      </c>
      <c r="E66" s="12">
        <f>E64+E65</f>
        <v>0</v>
      </c>
      <c r="F66" s="12">
        <f t="shared" ref="F66:G66" si="7">F64+F65</f>
        <v>0</v>
      </c>
      <c r="G66" s="12">
        <f t="shared" si="7"/>
        <v>0</v>
      </c>
      <c r="H66" s="149"/>
      <c r="I66" s="176"/>
      <c r="J66" s="63"/>
      <c r="K66" s="40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2"/>
      <c r="AS66" s="22"/>
      <c r="AT66" s="22"/>
      <c r="AU66" s="22"/>
      <c r="AV66" s="22"/>
      <c r="AW66" s="22"/>
      <c r="AX66" s="22"/>
      <c r="AY66" s="22"/>
    </row>
    <row r="67" spans="1:51" s="3" customFormat="1" ht="48.75" customHeight="1" x14ac:dyDescent="0.25">
      <c r="A67" s="195" t="s">
        <v>96</v>
      </c>
      <c r="B67" s="196"/>
      <c r="C67" s="196"/>
      <c r="D67" s="196"/>
      <c r="E67" s="196"/>
      <c r="F67" s="196"/>
      <c r="G67" s="196"/>
      <c r="H67" s="196"/>
      <c r="I67" s="197"/>
      <c r="J67" s="63"/>
      <c r="K67" s="40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2"/>
      <c r="AS67" s="22"/>
      <c r="AT67" s="22"/>
      <c r="AU67" s="22"/>
      <c r="AV67" s="22"/>
      <c r="AW67" s="22"/>
      <c r="AX67" s="22"/>
      <c r="AY67" s="22"/>
    </row>
    <row r="68" spans="1:51" s="3" customFormat="1" ht="24.75" customHeight="1" x14ac:dyDescent="0.25">
      <c r="A68" s="186" t="s">
        <v>186</v>
      </c>
      <c r="B68" s="187"/>
      <c r="C68" s="187"/>
      <c r="D68" s="187"/>
      <c r="E68" s="187"/>
      <c r="F68" s="187"/>
      <c r="G68" s="187"/>
      <c r="H68" s="187"/>
      <c r="I68" s="188"/>
      <c r="J68" s="63"/>
      <c r="K68" s="40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2"/>
      <c r="AS68" s="22"/>
      <c r="AT68" s="22"/>
      <c r="AU68" s="22"/>
      <c r="AV68" s="22"/>
      <c r="AW68" s="22"/>
      <c r="AX68" s="22"/>
      <c r="AY68" s="22"/>
    </row>
    <row r="69" spans="1:51" s="3" customFormat="1" ht="31.5" x14ac:dyDescent="0.25">
      <c r="A69" s="160" t="s">
        <v>97</v>
      </c>
      <c r="B69" s="157" t="s">
        <v>69</v>
      </c>
      <c r="C69" s="94" t="s">
        <v>14</v>
      </c>
      <c r="D69" s="12">
        <f>SUM(E69:G69)</f>
        <v>0</v>
      </c>
      <c r="E69" s="31">
        <v>0</v>
      </c>
      <c r="F69" s="31">
        <v>0</v>
      </c>
      <c r="G69" s="32">
        <v>0</v>
      </c>
      <c r="H69" s="159" t="s">
        <v>16</v>
      </c>
      <c r="I69" s="159" t="s">
        <v>22</v>
      </c>
      <c r="J69" s="63"/>
      <c r="K69" s="40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2"/>
      <c r="AS69" s="22"/>
      <c r="AT69" s="22"/>
      <c r="AU69" s="22"/>
      <c r="AV69" s="22"/>
      <c r="AW69" s="22"/>
      <c r="AX69" s="22"/>
      <c r="AY69" s="22"/>
    </row>
    <row r="70" spans="1:51" s="3" customFormat="1" ht="31.5" x14ac:dyDescent="0.25">
      <c r="A70" s="161"/>
      <c r="B70" s="158"/>
      <c r="C70" s="94" t="s">
        <v>15</v>
      </c>
      <c r="D70" s="12">
        <f t="shared" ref="D70:D74" si="8">SUM(E70:G70)</f>
        <v>0</v>
      </c>
      <c r="E70" s="31">
        <v>0</v>
      </c>
      <c r="F70" s="31">
        <v>0</v>
      </c>
      <c r="G70" s="32">
        <v>0</v>
      </c>
      <c r="H70" s="159"/>
      <c r="I70" s="159"/>
      <c r="J70" s="63"/>
      <c r="K70" s="40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2"/>
      <c r="AS70" s="22"/>
      <c r="AT70" s="22"/>
      <c r="AU70" s="22"/>
      <c r="AV70" s="22"/>
      <c r="AW70" s="22"/>
      <c r="AX70" s="22"/>
      <c r="AY70" s="22"/>
    </row>
    <row r="71" spans="1:51" s="3" customFormat="1" x14ac:dyDescent="0.25">
      <c r="A71" s="162"/>
      <c r="B71" s="176"/>
      <c r="C71" s="94" t="s">
        <v>11</v>
      </c>
      <c r="D71" s="12">
        <f t="shared" si="8"/>
        <v>0</v>
      </c>
      <c r="E71" s="31">
        <v>0</v>
      </c>
      <c r="F71" s="31">
        <v>0</v>
      </c>
      <c r="G71" s="32">
        <v>0</v>
      </c>
      <c r="H71" s="159"/>
      <c r="I71" s="159"/>
      <c r="J71" s="63"/>
      <c r="K71" s="40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2"/>
      <c r="AS71" s="22"/>
      <c r="AT71" s="22"/>
      <c r="AU71" s="22"/>
      <c r="AV71" s="22"/>
      <c r="AW71" s="22"/>
      <c r="AX71" s="22"/>
      <c r="AY71" s="22"/>
    </row>
    <row r="72" spans="1:51" s="3" customFormat="1" ht="31.5" x14ac:dyDescent="0.25">
      <c r="A72" s="160" t="s">
        <v>53</v>
      </c>
      <c r="B72" s="157" t="s">
        <v>112</v>
      </c>
      <c r="C72" s="94" t="s">
        <v>14</v>
      </c>
      <c r="D72" s="12">
        <f t="shared" si="8"/>
        <v>0</v>
      </c>
      <c r="E72" s="31">
        <v>0</v>
      </c>
      <c r="F72" s="31">
        <v>0</v>
      </c>
      <c r="G72" s="32">
        <v>0</v>
      </c>
      <c r="H72" s="159"/>
      <c r="I72" s="159"/>
      <c r="J72" s="63"/>
      <c r="K72" s="40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2"/>
      <c r="AS72" s="22"/>
      <c r="AT72" s="22"/>
      <c r="AU72" s="22"/>
      <c r="AV72" s="22"/>
      <c r="AW72" s="22"/>
      <c r="AX72" s="22"/>
      <c r="AY72" s="22"/>
    </row>
    <row r="73" spans="1:51" s="3" customFormat="1" ht="34.5" customHeight="1" x14ac:dyDescent="0.25">
      <c r="A73" s="161"/>
      <c r="B73" s="158"/>
      <c r="C73" s="94" t="s">
        <v>15</v>
      </c>
      <c r="D73" s="12">
        <f t="shared" si="8"/>
        <v>0</v>
      </c>
      <c r="E73" s="31">
        <v>0</v>
      </c>
      <c r="F73" s="31">
        <v>0</v>
      </c>
      <c r="G73" s="32">
        <v>0</v>
      </c>
      <c r="H73" s="159"/>
      <c r="I73" s="159"/>
      <c r="J73" s="63" t="s">
        <v>113</v>
      </c>
      <c r="K73" s="40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2"/>
      <c r="AS73" s="22"/>
      <c r="AT73" s="22"/>
      <c r="AU73" s="22"/>
      <c r="AV73" s="22"/>
      <c r="AW73" s="22"/>
      <c r="AX73" s="22"/>
      <c r="AY73" s="22"/>
    </row>
    <row r="74" spans="1:51" s="3" customFormat="1" x14ac:dyDescent="0.25">
      <c r="A74" s="162"/>
      <c r="B74" s="176"/>
      <c r="C74" s="94" t="s">
        <v>11</v>
      </c>
      <c r="D74" s="12">
        <f t="shared" si="8"/>
        <v>0</v>
      </c>
      <c r="E74" s="31">
        <v>0</v>
      </c>
      <c r="F74" s="31">
        <v>0</v>
      </c>
      <c r="G74" s="31">
        <v>0</v>
      </c>
      <c r="H74" s="159"/>
      <c r="I74" s="159"/>
      <c r="J74" s="66"/>
      <c r="K74" s="40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2"/>
      <c r="AS74" s="22"/>
      <c r="AT74" s="22"/>
      <c r="AU74" s="22"/>
      <c r="AV74" s="22"/>
      <c r="AW74" s="22"/>
      <c r="AX74" s="22"/>
      <c r="AY74" s="22"/>
    </row>
    <row r="75" spans="1:51" s="3" customFormat="1" ht="33.75" customHeight="1" x14ac:dyDescent="0.25">
      <c r="A75" s="202" t="s">
        <v>98</v>
      </c>
      <c r="B75" s="203"/>
      <c r="C75" s="203"/>
      <c r="D75" s="203"/>
      <c r="E75" s="203"/>
      <c r="F75" s="203"/>
      <c r="G75" s="203"/>
      <c r="H75" s="203"/>
      <c r="I75" s="204"/>
      <c r="J75" s="66"/>
      <c r="K75" s="40"/>
      <c r="L75" s="22"/>
      <c r="M75" s="22"/>
      <c r="N75" s="22"/>
      <c r="O75" s="22"/>
      <c r="P75" s="22"/>
      <c r="Q75" s="22"/>
      <c r="R75" s="22"/>
      <c r="S75" s="22"/>
      <c r="T75" s="22"/>
      <c r="U75" s="22"/>
      <c r="V75" s="22"/>
      <c r="W75" s="22"/>
      <c r="X75" s="22"/>
      <c r="Y75" s="22"/>
      <c r="Z75" s="22"/>
      <c r="AA75" s="22"/>
      <c r="AB75" s="22"/>
      <c r="AC75" s="22"/>
      <c r="AD75" s="22"/>
      <c r="AE75" s="22"/>
      <c r="AF75" s="22"/>
      <c r="AG75" s="22"/>
      <c r="AH75" s="22"/>
      <c r="AI75" s="22"/>
      <c r="AJ75" s="22"/>
      <c r="AK75" s="22"/>
      <c r="AL75" s="22"/>
      <c r="AM75" s="22"/>
      <c r="AN75" s="22"/>
      <c r="AO75" s="22"/>
      <c r="AP75" s="22"/>
      <c r="AQ75" s="22"/>
      <c r="AR75" s="22"/>
      <c r="AS75" s="22"/>
      <c r="AT75" s="22"/>
      <c r="AU75" s="22"/>
      <c r="AV75" s="22"/>
      <c r="AW75" s="22"/>
      <c r="AX75" s="22"/>
      <c r="AY75" s="22"/>
    </row>
    <row r="76" spans="1:51" s="3" customFormat="1" ht="31.5" x14ac:dyDescent="0.25">
      <c r="A76" s="155" t="s">
        <v>70</v>
      </c>
      <c r="B76" s="159" t="s">
        <v>92</v>
      </c>
      <c r="C76" s="94" t="s">
        <v>14</v>
      </c>
      <c r="D76" s="12">
        <f>E76+F76+G76</f>
        <v>235.51</v>
      </c>
      <c r="E76" s="31">
        <v>235.51</v>
      </c>
      <c r="F76" s="108">
        <v>0</v>
      </c>
      <c r="G76" s="17">
        <v>0</v>
      </c>
      <c r="H76" s="205" t="s">
        <v>16</v>
      </c>
      <c r="I76" s="206" t="s">
        <v>32</v>
      </c>
      <c r="J76" s="66"/>
      <c r="K76" s="40"/>
      <c r="L76" s="22"/>
      <c r="M76" s="22"/>
      <c r="N76" s="22"/>
      <c r="O76" s="22"/>
      <c r="P76" s="22"/>
      <c r="Q76" s="22"/>
      <c r="R76" s="22"/>
      <c r="S76" s="22"/>
      <c r="T76" s="22"/>
      <c r="U76" s="22"/>
      <c r="V76" s="22"/>
      <c r="W76" s="22"/>
      <c r="X76" s="22"/>
      <c r="Y76" s="22"/>
      <c r="Z76" s="22"/>
      <c r="AA76" s="22"/>
      <c r="AB76" s="22"/>
      <c r="AC76" s="22"/>
      <c r="AD76" s="22"/>
      <c r="AE76" s="22"/>
      <c r="AF76" s="22"/>
      <c r="AG76" s="22"/>
      <c r="AH76" s="22"/>
      <c r="AI76" s="22"/>
      <c r="AJ76" s="22"/>
      <c r="AK76" s="22"/>
      <c r="AL76" s="22"/>
      <c r="AM76" s="22"/>
      <c r="AN76" s="22"/>
      <c r="AO76" s="22"/>
      <c r="AP76" s="22"/>
      <c r="AQ76" s="22"/>
      <c r="AR76" s="22"/>
      <c r="AS76" s="22"/>
      <c r="AT76" s="22"/>
      <c r="AU76" s="22"/>
      <c r="AV76" s="22"/>
      <c r="AW76" s="22"/>
      <c r="AX76" s="22"/>
      <c r="AY76" s="22"/>
    </row>
    <row r="77" spans="1:51" s="3" customFormat="1" ht="31.5" x14ac:dyDescent="0.25">
      <c r="A77" s="155"/>
      <c r="B77" s="159"/>
      <c r="C77" s="94" t="s">
        <v>15</v>
      </c>
      <c r="D77" s="12">
        <f t="shared" ref="D77:D84" si="9">E77+F77+G77</f>
        <v>2381.2661600000001</v>
      </c>
      <c r="E77" s="31">
        <v>2381.2661600000001</v>
      </c>
      <c r="F77" s="108">
        <v>0</v>
      </c>
      <c r="G77" s="17">
        <v>0</v>
      </c>
      <c r="H77" s="205"/>
      <c r="I77" s="207"/>
      <c r="J77" s="66"/>
      <c r="K77" s="40"/>
      <c r="L77" s="22"/>
      <c r="M77" s="22"/>
      <c r="N77" s="22"/>
      <c r="O77" s="22"/>
      <c r="P77" s="22"/>
      <c r="Q77" s="22"/>
      <c r="R77" s="22"/>
      <c r="S77" s="22"/>
      <c r="T77" s="22"/>
      <c r="U77" s="22"/>
      <c r="V77" s="22"/>
      <c r="W77" s="22"/>
      <c r="X77" s="22"/>
      <c r="Y77" s="22"/>
      <c r="Z77" s="22"/>
      <c r="AA77" s="22"/>
      <c r="AB77" s="22"/>
      <c r="AC77" s="22"/>
      <c r="AD77" s="22"/>
      <c r="AE77" s="22"/>
      <c r="AF77" s="22"/>
      <c r="AG77" s="22"/>
      <c r="AH77" s="22"/>
      <c r="AI77" s="22"/>
      <c r="AJ77" s="22"/>
      <c r="AK77" s="22"/>
      <c r="AL77" s="22"/>
      <c r="AM77" s="22"/>
      <c r="AN77" s="22"/>
      <c r="AO77" s="22"/>
      <c r="AP77" s="22"/>
      <c r="AQ77" s="22"/>
      <c r="AR77" s="22"/>
      <c r="AS77" s="22"/>
      <c r="AT77" s="22"/>
      <c r="AU77" s="22"/>
      <c r="AV77" s="22"/>
      <c r="AW77" s="22"/>
      <c r="AX77" s="22"/>
      <c r="AY77" s="22"/>
    </row>
    <row r="78" spans="1:51" s="3" customFormat="1" x14ac:dyDescent="0.25">
      <c r="A78" s="155"/>
      <c r="B78" s="159"/>
      <c r="C78" s="94" t="s">
        <v>11</v>
      </c>
      <c r="D78" s="12">
        <f t="shared" si="9"/>
        <v>2616.7761600000003</v>
      </c>
      <c r="E78" s="31">
        <v>2616.7761600000003</v>
      </c>
      <c r="F78" s="108">
        <v>0</v>
      </c>
      <c r="G78" s="17">
        <v>0</v>
      </c>
      <c r="H78" s="205"/>
      <c r="I78" s="208"/>
      <c r="J78" s="66"/>
      <c r="K78" s="40"/>
      <c r="L78" s="22"/>
      <c r="M78" s="22"/>
      <c r="N78" s="22"/>
      <c r="O78" s="22"/>
      <c r="P78" s="22"/>
      <c r="Q78" s="22"/>
      <c r="R78" s="22"/>
      <c r="S78" s="22"/>
      <c r="T78" s="22"/>
      <c r="U78" s="22"/>
      <c r="V78" s="22"/>
      <c r="W78" s="22"/>
      <c r="X78" s="22"/>
      <c r="Y78" s="22"/>
      <c r="Z78" s="22"/>
      <c r="AA78" s="22"/>
      <c r="AB78" s="22"/>
      <c r="AC78" s="22"/>
      <c r="AD78" s="22"/>
      <c r="AE78" s="22"/>
      <c r="AF78" s="22"/>
      <c r="AG78" s="22"/>
      <c r="AH78" s="22"/>
      <c r="AI78" s="22"/>
      <c r="AJ78" s="22"/>
      <c r="AK78" s="22"/>
      <c r="AL78" s="22"/>
      <c r="AM78" s="22"/>
      <c r="AN78" s="22"/>
      <c r="AO78" s="22"/>
      <c r="AP78" s="22"/>
      <c r="AQ78" s="22"/>
      <c r="AR78" s="22"/>
      <c r="AS78" s="22"/>
      <c r="AT78" s="22"/>
      <c r="AU78" s="22"/>
      <c r="AV78" s="22"/>
      <c r="AW78" s="22"/>
      <c r="AX78" s="22"/>
      <c r="AY78" s="22"/>
    </row>
    <row r="79" spans="1:51" s="3" customFormat="1" ht="30.75" customHeight="1" x14ac:dyDescent="0.25">
      <c r="A79" s="209" t="s">
        <v>99</v>
      </c>
      <c r="B79" s="210"/>
      <c r="C79" s="15" t="s">
        <v>14</v>
      </c>
      <c r="D79" s="30">
        <f t="shared" si="9"/>
        <v>235.51</v>
      </c>
      <c r="E79" s="30">
        <f>E69+E72+E76</f>
        <v>235.51</v>
      </c>
      <c r="F79" s="30">
        <f t="shared" ref="F79:G79" si="10">F69+F72+F76</f>
        <v>0</v>
      </c>
      <c r="G79" s="30">
        <f t="shared" si="10"/>
        <v>0</v>
      </c>
      <c r="H79" s="215"/>
      <c r="I79" s="216"/>
      <c r="J79" s="63"/>
      <c r="K79" s="40"/>
      <c r="L79" s="22"/>
      <c r="M79" s="22"/>
      <c r="N79" s="22"/>
      <c r="O79" s="22"/>
      <c r="P79" s="22"/>
      <c r="Q79" s="22"/>
      <c r="R79" s="22"/>
      <c r="S79" s="22"/>
      <c r="T79" s="22"/>
      <c r="U79" s="22"/>
      <c r="V79" s="22"/>
      <c r="W79" s="22"/>
      <c r="X79" s="22"/>
      <c r="Y79" s="22"/>
      <c r="Z79" s="22"/>
      <c r="AA79" s="22"/>
      <c r="AB79" s="22"/>
      <c r="AC79" s="22"/>
      <c r="AD79" s="22"/>
      <c r="AE79" s="22"/>
      <c r="AF79" s="22"/>
      <c r="AG79" s="22"/>
      <c r="AH79" s="22"/>
      <c r="AI79" s="22"/>
      <c r="AJ79" s="22"/>
      <c r="AK79" s="22"/>
      <c r="AL79" s="22"/>
      <c r="AM79" s="22"/>
      <c r="AN79" s="22"/>
      <c r="AO79" s="22"/>
      <c r="AP79" s="22"/>
      <c r="AQ79" s="22"/>
      <c r="AR79" s="22"/>
      <c r="AS79" s="22"/>
      <c r="AT79" s="22"/>
      <c r="AU79" s="22"/>
      <c r="AV79" s="22"/>
      <c r="AW79" s="22"/>
      <c r="AX79" s="22"/>
      <c r="AY79" s="22"/>
    </row>
    <row r="80" spans="1:51" s="3" customFormat="1" ht="30.75" customHeight="1" x14ac:dyDescent="0.25">
      <c r="A80" s="211"/>
      <c r="B80" s="212"/>
      <c r="C80" s="15" t="s">
        <v>15</v>
      </c>
      <c r="D80" s="30">
        <f t="shared" si="9"/>
        <v>2381.2661600000001</v>
      </c>
      <c r="E80" s="30">
        <f>E70+E73+E77</f>
        <v>2381.2661600000001</v>
      </c>
      <c r="F80" s="30">
        <f t="shared" ref="F80:G80" si="11">F70+F73+F77</f>
        <v>0</v>
      </c>
      <c r="G80" s="30">
        <f t="shared" si="11"/>
        <v>0</v>
      </c>
      <c r="H80" s="217"/>
      <c r="I80" s="218"/>
      <c r="J80" s="64"/>
      <c r="K80" s="40"/>
      <c r="L80" s="22"/>
      <c r="M80" s="22"/>
      <c r="N80" s="22"/>
      <c r="O80" s="22"/>
      <c r="P80" s="22"/>
      <c r="Q80" s="22"/>
      <c r="R80" s="22"/>
      <c r="S80" s="22"/>
      <c r="T80" s="22"/>
      <c r="U80" s="22"/>
      <c r="V80" s="22"/>
      <c r="W80" s="22"/>
      <c r="X80" s="22"/>
      <c r="Y80" s="22"/>
      <c r="Z80" s="22"/>
      <c r="AA80" s="22"/>
      <c r="AB80" s="22"/>
      <c r="AC80" s="22"/>
      <c r="AD80" s="22"/>
      <c r="AE80" s="22"/>
      <c r="AF80" s="22"/>
      <c r="AG80" s="22"/>
      <c r="AH80" s="22"/>
      <c r="AI80" s="22"/>
      <c r="AJ80" s="22"/>
      <c r="AK80" s="22"/>
      <c r="AL80" s="22"/>
      <c r="AM80" s="22"/>
      <c r="AN80" s="22"/>
      <c r="AO80" s="22"/>
      <c r="AP80" s="22"/>
      <c r="AQ80" s="22"/>
      <c r="AR80" s="22"/>
      <c r="AS80" s="22"/>
      <c r="AT80" s="22"/>
      <c r="AU80" s="22"/>
      <c r="AV80" s="22"/>
      <c r="AW80" s="22"/>
      <c r="AX80" s="22"/>
      <c r="AY80" s="22"/>
    </row>
    <row r="81" spans="1:51" s="3" customFormat="1" x14ac:dyDescent="0.25">
      <c r="A81" s="213"/>
      <c r="B81" s="214"/>
      <c r="C81" s="15" t="s">
        <v>11</v>
      </c>
      <c r="D81" s="30">
        <f t="shared" si="9"/>
        <v>2616.7761600000003</v>
      </c>
      <c r="E81" s="30">
        <f>E79+E80</f>
        <v>2616.7761600000003</v>
      </c>
      <c r="F81" s="30">
        <f t="shared" ref="F81:G81" si="12">F79+F80</f>
        <v>0</v>
      </c>
      <c r="G81" s="30">
        <f t="shared" si="12"/>
        <v>0</v>
      </c>
      <c r="H81" s="219"/>
      <c r="I81" s="220"/>
      <c r="J81" s="64"/>
      <c r="K81" s="40"/>
      <c r="L81" s="22"/>
      <c r="M81" s="22"/>
      <c r="N81" s="22"/>
      <c r="O81" s="22"/>
      <c r="P81" s="22"/>
      <c r="Q81" s="22"/>
      <c r="R81" s="22"/>
      <c r="S81" s="22"/>
      <c r="T81" s="22"/>
      <c r="U81" s="22"/>
      <c r="V81" s="22"/>
      <c r="W81" s="22"/>
      <c r="X81" s="22"/>
      <c r="Y81" s="22"/>
      <c r="Z81" s="22"/>
      <c r="AA81" s="22"/>
      <c r="AB81" s="22"/>
      <c r="AC81" s="22"/>
      <c r="AD81" s="22"/>
      <c r="AE81" s="22"/>
      <c r="AF81" s="22"/>
      <c r="AG81" s="22"/>
      <c r="AH81" s="22"/>
      <c r="AI81" s="22"/>
      <c r="AJ81" s="22"/>
      <c r="AK81" s="22"/>
      <c r="AL81" s="22"/>
      <c r="AM81" s="22"/>
      <c r="AN81" s="22"/>
      <c r="AO81" s="22"/>
      <c r="AP81" s="22"/>
      <c r="AQ81" s="22"/>
      <c r="AR81" s="22"/>
      <c r="AS81" s="22"/>
      <c r="AT81" s="22"/>
      <c r="AU81" s="22"/>
      <c r="AV81" s="22"/>
      <c r="AW81" s="22"/>
      <c r="AX81" s="22"/>
      <c r="AY81" s="22"/>
    </row>
    <row r="82" spans="1:51" s="48" customFormat="1" ht="31.5" x14ac:dyDescent="0.25">
      <c r="A82" s="198" t="s">
        <v>136</v>
      </c>
      <c r="B82" s="198"/>
      <c r="C82" s="90" t="s">
        <v>14</v>
      </c>
      <c r="D82" s="37">
        <f t="shared" si="9"/>
        <v>4844.2589799999996</v>
      </c>
      <c r="E82" s="37">
        <f>E79+E64+E52</f>
        <v>3235.4289799999997</v>
      </c>
      <c r="F82" s="37">
        <f t="shared" ref="F82:G82" si="13">F79+F64+F52</f>
        <v>808.8</v>
      </c>
      <c r="G82" s="37">
        <f t="shared" si="13"/>
        <v>800.03</v>
      </c>
      <c r="H82" s="54"/>
      <c r="I82" s="55"/>
      <c r="J82" s="67"/>
      <c r="K82" s="47"/>
      <c r="L82" s="47"/>
      <c r="M82" s="47"/>
      <c r="N82" s="47"/>
      <c r="O82" s="47"/>
      <c r="P82" s="47"/>
      <c r="Q82" s="47"/>
      <c r="R82" s="47"/>
      <c r="S82" s="47"/>
      <c r="T82" s="47"/>
      <c r="U82" s="47"/>
      <c r="V82" s="47"/>
      <c r="W82" s="47"/>
      <c r="X82" s="47"/>
      <c r="Y82" s="47"/>
      <c r="Z82" s="47"/>
      <c r="AA82" s="47"/>
      <c r="AB82" s="47"/>
      <c r="AC82" s="47"/>
      <c r="AD82" s="47"/>
      <c r="AE82" s="47"/>
      <c r="AF82" s="47"/>
      <c r="AG82" s="47"/>
      <c r="AH82" s="47"/>
      <c r="AI82" s="47"/>
      <c r="AJ82" s="47"/>
      <c r="AK82" s="47"/>
      <c r="AL82" s="47"/>
      <c r="AM82" s="47"/>
      <c r="AN82" s="47"/>
      <c r="AO82" s="47"/>
      <c r="AP82" s="47"/>
      <c r="AQ82" s="47"/>
      <c r="AR82" s="47"/>
      <c r="AS82" s="47"/>
      <c r="AT82" s="47"/>
      <c r="AU82" s="47"/>
      <c r="AV82" s="47"/>
      <c r="AW82" s="47"/>
      <c r="AX82" s="47"/>
      <c r="AY82" s="47"/>
    </row>
    <row r="83" spans="1:51" s="3" customFormat="1" ht="31.5" x14ac:dyDescent="0.25">
      <c r="A83" s="198"/>
      <c r="B83" s="198"/>
      <c r="C83" s="90" t="s">
        <v>15</v>
      </c>
      <c r="D83" s="37">
        <f t="shared" si="9"/>
        <v>46944.544590000005</v>
      </c>
      <c r="E83" s="37">
        <f>E80+E65+E53</f>
        <v>32464.744590000002</v>
      </c>
      <c r="F83" s="37">
        <f t="shared" ref="F83:G83" si="14">F80+F65+F53</f>
        <v>7279.5</v>
      </c>
      <c r="G83" s="37">
        <f t="shared" si="14"/>
        <v>7200.3</v>
      </c>
      <c r="H83" s="56"/>
      <c r="I83" s="57"/>
      <c r="J83" s="64"/>
      <c r="K83" s="40"/>
      <c r="L83" s="22"/>
      <c r="M83" s="22"/>
      <c r="N83" s="22"/>
      <c r="O83" s="22"/>
      <c r="P83" s="22"/>
      <c r="Q83" s="22"/>
      <c r="R83" s="22"/>
      <c r="S83" s="22"/>
      <c r="T83" s="22"/>
      <c r="U83" s="22"/>
      <c r="V83" s="22"/>
      <c r="W83" s="22"/>
      <c r="X83" s="22"/>
      <c r="Y83" s="22"/>
      <c r="Z83" s="22"/>
      <c r="AA83" s="22"/>
      <c r="AB83" s="22"/>
      <c r="AC83" s="22"/>
      <c r="AD83" s="22"/>
      <c r="AE83" s="22"/>
      <c r="AF83" s="22"/>
      <c r="AG83" s="22"/>
      <c r="AH83" s="22"/>
      <c r="AI83" s="22"/>
      <c r="AJ83" s="22"/>
      <c r="AK83" s="22"/>
      <c r="AL83" s="22"/>
      <c r="AM83" s="22"/>
      <c r="AN83" s="22"/>
      <c r="AO83" s="22"/>
      <c r="AP83" s="22"/>
      <c r="AQ83" s="22"/>
      <c r="AR83" s="22"/>
      <c r="AS83" s="22"/>
      <c r="AT83" s="22"/>
      <c r="AU83" s="22"/>
      <c r="AV83" s="22"/>
      <c r="AW83" s="22"/>
      <c r="AX83" s="22"/>
      <c r="AY83" s="22"/>
    </row>
    <row r="84" spans="1:51" s="3" customFormat="1" x14ac:dyDescent="0.25">
      <c r="A84" s="198"/>
      <c r="B84" s="198"/>
      <c r="C84" s="90" t="s">
        <v>11</v>
      </c>
      <c r="D84" s="37">
        <f t="shared" si="9"/>
        <v>51788.803570000004</v>
      </c>
      <c r="E84" s="37">
        <f>E82+E83</f>
        <v>35700.173569999999</v>
      </c>
      <c r="F84" s="37">
        <f t="shared" ref="F84:G84" si="15">F82+F83</f>
        <v>8088.3</v>
      </c>
      <c r="G84" s="37">
        <f t="shared" si="15"/>
        <v>8000.33</v>
      </c>
      <c r="H84" s="58"/>
      <c r="I84" s="59"/>
      <c r="J84" s="63"/>
      <c r="K84" s="40"/>
      <c r="L84" s="22"/>
      <c r="M84" s="22"/>
      <c r="N84" s="22"/>
      <c r="O84" s="22"/>
      <c r="P84" s="22"/>
      <c r="Q84" s="22"/>
      <c r="R84" s="22"/>
      <c r="S84" s="22"/>
      <c r="T84" s="22"/>
      <c r="U84" s="22"/>
      <c r="V84" s="22"/>
      <c r="W84" s="22"/>
      <c r="X84" s="22"/>
      <c r="Y84" s="22"/>
      <c r="Z84" s="22"/>
      <c r="AA84" s="22"/>
      <c r="AB84" s="22"/>
      <c r="AC84" s="22"/>
      <c r="AD84" s="22"/>
      <c r="AE84" s="22"/>
      <c r="AF84" s="22"/>
      <c r="AG84" s="22"/>
      <c r="AH84" s="22"/>
      <c r="AI84" s="22"/>
      <c r="AJ84" s="22"/>
      <c r="AK84" s="22"/>
      <c r="AL84" s="22"/>
      <c r="AM84" s="22"/>
      <c r="AN84" s="22"/>
      <c r="AO84" s="22"/>
      <c r="AP84" s="22"/>
      <c r="AQ84" s="22"/>
      <c r="AR84" s="22"/>
      <c r="AS84" s="22"/>
      <c r="AT84" s="22"/>
      <c r="AU84" s="22"/>
      <c r="AV84" s="22"/>
      <c r="AW84" s="22"/>
      <c r="AX84" s="22"/>
      <c r="AY84" s="22"/>
    </row>
    <row r="85" spans="1:51" s="22" customFormat="1" x14ac:dyDescent="0.25">
      <c r="A85" s="49"/>
      <c r="B85" s="50"/>
      <c r="C85" s="50"/>
      <c r="D85" s="51"/>
      <c r="E85" s="51"/>
      <c r="F85" s="51"/>
      <c r="G85" s="51"/>
      <c r="H85" s="52"/>
      <c r="I85" s="53"/>
      <c r="J85" s="64"/>
    </row>
    <row r="86" spans="1:51" s="18" customFormat="1" ht="27.75" customHeight="1" x14ac:dyDescent="0.25">
      <c r="A86" s="199" t="s">
        <v>57</v>
      </c>
      <c r="B86" s="200"/>
      <c r="C86" s="200"/>
      <c r="D86" s="200"/>
      <c r="E86" s="200"/>
      <c r="F86" s="200"/>
      <c r="G86" s="200"/>
      <c r="H86" s="200"/>
      <c r="I86" s="201"/>
      <c r="J86" s="63"/>
      <c r="K86" s="40"/>
      <c r="L86" s="22"/>
      <c r="M86" s="22"/>
      <c r="N86" s="22"/>
      <c r="O86" s="22"/>
      <c r="P86" s="22"/>
      <c r="Q86" s="22"/>
      <c r="R86" s="22"/>
      <c r="S86" s="22"/>
      <c r="T86" s="22"/>
      <c r="U86" s="22"/>
      <c r="V86" s="22"/>
      <c r="W86" s="22"/>
      <c r="X86" s="22"/>
      <c r="Y86" s="22"/>
      <c r="Z86" s="22"/>
      <c r="AA86" s="22"/>
      <c r="AB86" s="22"/>
      <c r="AC86" s="22"/>
      <c r="AD86" s="22"/>
      <c r="AE86" s="22"/>
      <c r="AF86" s="22"/>
      <c r="AG86" s="22"/>
      <c r="AH86" s="22"/>
      <c r="AI86" s="22"/>
      <c r="AJ86" s="22"/>
      <c r="AK86" s="22"/>
      <c r="AL86" s="22"/>
      <c r="AM86" s="22"/>
      <c r="AN86" s="22"/>
      <c r="AO86" s="22"/>
      <c r="AP86" s="22"/>
      <c r="AQ86" s="22"/>
      <c r="AR86" s="22"/>
      <c r="AS86" s="22"/>
      <c r="AT86" s="22"/>
      <c r="AU86" s="22"/>
      <c r="AV86" s="22"/>
      <c r="AW86" s="22"/>
      <c r="AX86" s="22"/>
      <c r="AY86" s="22"/>
    </row>
    <row r="87" spans="1:51" s="3" customFormat="1" ht="27.75" customHeight="1" x14ac:dyDescent="0.25">
      <c r="A87" s="186" t="s">
        <v>43</v>
      </c>
      <c r="B87" s="187"/>
      <c r="C87" s="187"/>
      <c r="D87" s="187"/>
      <c r="E87" s="187"/>
      <c r="F87" s="187"/>
      <c r="G87" s="187"/>
      <c r="H87" s="187"/>
      <c r="I87" s="188"/>
      <c r="J87" s="63"/>
      <c r="K87" s="40"/>
      <c r="L87" s="22"/>
      <c r="M87" s="22"/>
      <c r="N87" s="22"/>
      <c r="O87" s="22"/>
      <c r="P87" s="22"/>
      <c r="Q87" s="22"/>
      <c r="R87" s="22"/>
      <c r="S87" s="22"/>
      <c r="T87" s="22"/>
      <c r="U87" s="22"/>
      <c r="V87" s="22"/>
      <c r="W87" s="22"/>
      <c r="X87" s="22"/>
      <c r="Y87" s="22"/>
      <c r="Z87" s="22"/>
      <c r="AA87" s="22"/>
      <c r="AB87" s="22"/>
      <c r="AC87" s="22"/>
      <c r="AD87" s="22"/>
      <c r="AE87" s="22"/>
      <c r="AF87" s="22"/>
      <c r="AG87" s="22"/>
      <c r="AH87" s="22"/>
      <c r="AI87" s="22"/>
      <c r="AJ87" s="22"/>
      <c r="AK87" s="22"/>
      <c r="AL87" s="22"/>
      <c r="AM87" s="22"/>
      <c r="AN87" s="22"/>
      <c r="AO87" s="22"/>
      <c r="AP87" s="22"/>
      <c r="AQ87" s="22"/>
      <c r="AR87" s="22"/>
      <c r="AS87" s="22"/>
      <c r="AT87" s="22"/>
      <c r="AU87" s="22"/>
      <c r="AV87" s="22"/>
      <c r="AW87" s="22"/>
      <c r="AX87" s="22"/>
      <c r="AY87" s="22"/>
    </row>
    <row r="88" spans="1:51" s="3" customFormat="1" ht="63" x14ac:dyDescent="0.25">
      <c r="A88" s="102">
        <v>1</v>
      </c>
      <c r="B88" s="86" t="s">
        <v>0</v>
      </c>
      <c r="C88" s="86" t="s">
        <v>14</v>
      </c>
      <c r="D88" s="33">
        <f>D89+D90+D91+D92</f>
        <v>35642.5</v>
      </c>
      <c r="E88" s="33">
        <f>E89+E90+E91+E92+E93</f>
        <v>12642.5</v>
      </c>
      <c r="F88" s="33">
        <f t="shared" ref="F88:G88" si="16">F89+F90+F91+F92+F93</f>
        <v>11500</v>
      </c>
      <c r="G88" s="33">
        <f t="shared" si="16"/>
        <v>11500</v>
      </c>
      <c r="H88" s="86" t="s">
        <v>16</v>
      </c>
      <c r="I88" s="86" t="s">
        <v>18</v>
      </c>
      <c r="J88" s="63"/>
      <c r="K88" s="40"/>
      <c r="L88" s="22"/>
      <c r="M88" s="22"/>
      <c r="N88" s="22"/>
      <c r="O88" s="22"/>
      <c r="P88" s="22"/>
      <c r="Q88" s="22"/>
      <c r="R88" s="22"/>
      <c r="S88" s="22"/>
      <c r="T88" s="22"/>
      <c r="U88" s="22"/>
      <c r="V88" s="22"/>
      <c r="W88" s="22"/>
      <c r="X88" s="22"/>
      <c r="Y88" s="22"/>
      <c r="Z88" s="22"/>
      <c r="AA88" s="22"/>
      <c r="AB88" s="22"/>
      <c r="AC88" s="22"/>
      <c r="AD88" s="22"/>
      <c r="AE88" s="22"/>
      <c r="AF88" s="22"/>
      <c r="AG88" s="22"/>
      <c r="AH88" s="22"/>
      <c r="AI88" s="22"/>
      <c r="AJ88" s="22"/>
      <c r="AK88" s="22"/>
      <c r="AL88" s="22"/>
      <c r="AM88" s="22"/>
      <c r="AN88" s="22"/>
      <c r="AO88" s="22"/>
      <c r="AP88" s="22"/>
      <c r="AQ88" s="22"/>
      <c r="AR88" s="22"/>
      <c r="AS88" s="22"/>
      <c r="AT88" s="22"/>
      <c r="AU88" s="22"/>
      <c r="AV88" s="22"/>
      <c r="AW88" s="22"/>
      <c r="AX88" s="22"/>
      <c r="AY88" s="22"/>
    </row>
    <row r="89" spans="1:51" ht="63" x14ac:dyDescent="0.25">
      <c r="A89" s="93" t="s">
        <v>40</v>
      </c>
      <c r="B89" s="94" t="s">
        <v>1</v>
      </c>
      <c r="C89" s="94" t="s">
        <v>14</v>
      </c>
      <c r="D89" s="34">
        <f>SUM(E89:G89)</f>
        <v>30692.5</v>
      </c>
      <c r="E89" s="31">
        <v>10992.5</v>
      </c>
      <c r="F89" s="31">
        <v>9850</v>
      </c>
      <c r="G89" s="34">
        <v>9850</v>
      </c>
      <c r="H89" s="94" t="s">
        <v>16</v>
      </c>
      <c r="I89" s="94" t="s">
        <v>18</v>
      </c>
      <c r="K89" s="74"/>
    </row>
    <row r="90" spans="1:51" ht="72" x14ac:dyDescent="0.25">
      <c r="A90" s="93" t="s">
        <v>41</v>
      </c>
      <c r="B90" s="94" t="s">
        <v>2</v>
      </c>
      <c r="C90" s="94" t="s">
        <v>14</v>
      </c>
      <c r="D90" s="34">
        <f>SUM(E90:G90)</f>
        <v>4500</v>
      </c>
      <c r="E90" s="34">
        <f>1200+300</f>
        <v>1500</v>
      </c>
      <c r="F90" s="31">
        <v>1500</v>
      </c>
      <c r="G90" s="34">
        <v>1500</v>
      </c>
      <c r="H90" s="94" t="s">
        <v>16</v>
      </c>
      <c r="I90" s="94" t="s">
        <v>18</v>
      </c>
      <c r="J90" s="63" t="s">
        <v>126</v>
      </c>
    </row>
    <row r="91" spans="1:51" ht="77.25" customHeight="1" x14ac:dyDescent="0.25">
      <c r="A91" s="93" t="s">
        <v>42</v>
      </c>
      <c r="B91" s="92" t="s">
        <v>68</v>
      </c>
      <c r="C91" s="94" t="s">
        <v>14</v>
      </c>
      <c r="D91" s="34">
        <f>E91+F91+G91</f>
        <v>0</v>
      </c>
      <c r="E91" s="34">
        <v>0</v>
      </c>
      <c r="F91" s="34">
        <v>0</v>
      </c>
      <c r="G91" s="34">
        <v>0</v>
      </c>
      <c r="H91" s="94" t="s">
        <v>16</v>
      </c>
      <c r="I91" s="94" t="s">
        <v>18</v>
      </c>
      <c r="J91" s="63" t="s">
        <v>127</v>
      </c>
    </row>
    <row r="92" spans="1:51" ht="63" x14ac:dyDescent="0.25">
      <c r="A92" s="111" t="s">
        <v>79</v>
      </c>
      <c r="B92" s="92" t="s">
        <v>143</v>
      </c>
      <c r="C92" s="94" t="s">
        <v>14</v>
      </c>
      <c r="D92" s="31">
        <f>E92+F92+G92</f>
        <v>450</v>
      </c>
      <c r="E92" s="31">
        <v>150</v>
      </c>
      <c r="F92" s="31">
        <v>150</v>
      </c>
      <c r="G92" s="31">
        <v>150</v>
      </c>
      <c r="H92" s="99" t="s">
        <v>16</v>
      </c>
      <c r="I92" s="99" t="s">
        <v>18</v>
      </c>
    </row>
    <row r="93" spans="1:51" ht="78.75" customHeight="1" x14ac:dyDescent="0.25">
      <c r="A93" s="111" t="s">
        <v>84</v>
      </c>
      <c r="B93" s="107" t="s">
        <v>166</v>
      </c>
      <c r="C93" s="112" t="s">
        <v>14</v>
      </c>
      <c r="D93" s="31">
        <f>E93+F93+G93</f>
        <v>0</v>
      </c>
      <c r="E93" s="31">
        <v>0</v>
      </c>
      <c r="F93" s="31">
        <v>0</v>
      </c>
      <c r="G93" s="31">
        <v>0</v>
      </c>
      <c r="H93" s="113" t="s">
        <v>16</v>
      </c>
      <c r="I93" s="113" t="s">
        <v>18</v>
      </c>
    </row>
    <row r="94" spans="1:51" s="3" customFormat="1" ht="150" customHeight="1" x14ac:dyDescent="0.25">
      <c r="A94" s="102" t="s">
        <v>38</v>
      </c>
      <c r="B94" s="103" t="s">
        <v>3</v>
      </c>
      <c r="C94" s="103" t="s">
        <v>14</v>
      </c>
      <c r="D94" s="33">
        <f>E94+F94+G94</f>
        <v>3998.9</v>
      </c>
      <c r="E94" s="33">
        <f>E95+E96+E97+E98+E99+E100+E101+E103+E104+E102</f>
        <v>0</v>
      </c>
      <c r="F94" s="33">
        <f>F95+F96+F97+F98+F99+F100+F101+F103+F104</f>
        <v>2923.3</v>
      </c>
      <c r="G94" s="33">
        <f>G95+G96+G97+G98+G99+G100+G101+G103+G104</f>
        <v>1075.5999999999999</v>
      </c>
      <c r="H94" s="103" t="s">
        <v>16</v>
      </c>
      <c r="I94" s="103" t="s">
        <v>19</v>
      </c>
      <c r="J94" s="63"/>
      <c r="K94" s="40"/>
      <c r="L94" s="22"/>
      <c r="M94" s="22"/>
      <c r="N94" s="22"/>
      <c r="O94" s="22"/>
      <c r="P94" s="22"/>
      <c r="Q94" s="22"/>
      <c r="R94" s="22"/>
      <c r="S94" s="22"/>
      <c r="T94" s="22"/>
      <c r="U94" s="22"/>
      <c r="V94" s="22"/>
      <c r="W94" s="22"/>
      <c r="X94" s="22"/>
      <c r="Y94" s="22"/>
      <c r="Z94" s="22"/>
      <c r="AA94" s="22"/>
      <c r="AB94" s="22"/>
      <c r="AC94" s="22"/>
      <c r="AD94" s="22"/>
      <c r="AE94" s="22"/>
      <c r="AF94" s="22"/>
      <c r="AG94" s="22"/>
      <c r="AH94" s="22"/>
      <c r="AI94" s="22"/>
      <c r="AJ94" s="22"/>
      <c r="AK94" s="22"/>
      <c r="AL94" s="22"/>
      <c r="AM94" s="22"/>
      <c r="AN94" s="22"/>
      <c r="AO94" s="22"/>
      <c r="AP94" s="22"/>
      <c r="AQ94" s="22"/>
      <c r="AR94" s="22"/>
      <c r="AS94" s="22"/>
      <c r="AT94" s="22"/>
      <c r="AU94" s="22"/>
      <c r="AV94" s="22"/>
      <c r="AW94" s="22"/>
      <c r="AX94" s="22"/>
      <c r="AY94" s="22"/>
    </row>
    <row r="95" spans="1:51" s="20" customFormat="1" ht="69.75" customHeight="1" x14ac:dyDescent="0.25">
      <c r="A95" s="24" t="s">
        <v>94</v>
      </c>
      <c r="B95" s="92" t="s">
        <v>4</v>
      </c>
      <c r="C95" s="92" t="s">
        <v>14</v>
      </c>
      <c r="D95" s="34">
        <f t="shared" ref="D95:D99" si="17">E95+F95+G95</f>
        <v>100</v>
      </c>
      <c r="E95" s="34">
        <f>100-100</f>
        <v>0</v>
      </c>
      <c r="F95" s="34">
        <v>100</v>
      </c>
      <c r="G95" s="34">
        <f>100-100</f>
        <v>0</v>
      </c>
      <c r="H95" s="92" t="s">
        <v>16</v>
      </c>
      <c r="I95" s="92" t="s">
        <v>4</v>
      </c>
      <c r="J95" s="63" t="s">
        <v>128</v>
      </c>
      <c r="K95" s="38"/>
    </row>
    <row r="96" spans="1:51" s="20" customFormat="1" ht="65.25" customHeight="1" x14ac:dyDescent="0.25">
      <c r="A96" s="24" t="s">
        <v>49</v>
      </c>
      <c r="B96" s="92" t="s">
        <v>5</v>
      </c>
      <c r="C96" s="92" t="s">
        <v>14</v>
      </c>
      <c r="D96" s="34">
        <f t="shared" si="17"/>
        <v>0</v>
      </c>
      <c r="E96" s="34">
        <f>100-100</f>
        <v>0</v>
      </c>
      <c r="F96" s="82">
        <f>100-100</f>
        <v>0</v>
      </c>
      <c r="G96" s="34">
        <f>100-100</f>
        <v>0</v>
      </c>
      <c r="H96" s="92" t="s">
        <v>16</v>
      </c>
      <c r="I96" s="92" t="s">
        <v>20</v>
      </c>
      <c r="J96" s="63" t="s">
        <v>129</v>
      </c>
      <c r="K96" s="38"/>
    </row>
    <row r="97" spans="1:12" s="20" customFormat="1" ht="47.25" x14ac:dyDescent="0.25">
      <c r="A97" s="24" t="s">
        <v>50</v>
      </c>
      <c r="B97" s="92" t="s">
        <v>76</v>
      </c>
      <c r="C97" s="92" t="s">
        <v>14</v>
      </c>
      <c r="D97" s="34">
        <f t="shared" si="17"/>
        <v>0</v>
      </c>
      <c r="E97" s="34">
        <f>2000-2000</f>
        <v>0</v>
      </c>
      <c r="F97" s="82">
        <f>286.5-286.5</f>
        <v>0</v>
      </c>
      <c r="G97" s="34">
        <f>2000-2000</f>
        <v>0</v>
      </c>
      <c r="H97" s="92" t="s">
        <v>16</v>
      </c>
      <c r="I97" s="92" t="s">
        <v>32</v>
      </c>
      <c r="J97" s="63"/>
      <c r="K97" s="38"/>
    </row>
    <row r="98" spans="1:12" s="20" customFormat="1" ht="80.25" customHeight="1" x14ac:dyDescent="0.25">
      <c r="A98" s="24" t="s">
        <v>74</v>
      </c>
      <c r="B98" s="92" t="s">
        <v>83</v>
      </c>
      <c r="C98" s="92" t="s">
        <v>14</v>
      </c>
      <c r="D98" s="34">
        <f t="shared" si="17"/>
        <v>1000</v>
      </c>
      <c r="E98" s="31">
        <v>0</v>
      </c>
      <c r="F98" s="34">
        <v>500</v>
      </c>
      <c r="G98" s="34">
        <v>500</v>
      </c>
      <c r="H98" s="92" t="s">
        <v>16</v>
      </c>
      <c r="I98" s="92" t="s">
        <v>32</v>
      </c>
      <c r="J98" s="63" t="s">
        <v>114</v>
      </c>
      <c r="K98" s="38"/>
    </row>
    <row r="99" spans="1:12" s="20" customFormat="1" ht="63" customHeight="1" x14ac:dyDescent="0.25">
      <c r="A99" s="24" t="s">
        <v>51</v>
      </c>
      <c r="B99" s="107" t="s">
        <v>85</v>
      </c>
      <c r="C99" s="107" t="s">
        <v>14</v>
      </c>
      <c r="D99" s="34">
        <f t="shared" si="17"/>
        <v>0</v>
      </c>
      <c r="E99" s="35">
        <v>0</v>
      </c>
      <c r="F99" s="35">
        <v>0</v>
      </c>
      <c r="G99" s="35">
        <v>0</v>
      </c>
      <c r="H99" s="92" t="s">
        <v>16</v>
      </c>
      <c r="I99" s="92" t="s">
        <v>20</v>
      </c>
      <c r="J99" s="63" t="s">
        <v>130</v>
      </c>
      <c r="K99" s="38"/>
    </row>
    <row r="100" spans="1:12" s="20" customFormat="1" ht="47.25" x14ac:dyDescent="0.25">
      <c r="A100" s="24" t="s">
        <v>75</v>
      </c>
      <c r="B100" s="107" t="s">
        <v>153</v>
      </c>
      <c r="C100" s="105" t="s">
        <v>14</v>
      </c>
      <c r="D100" s="34">
        <f t="shared" ref="D100:D106" si="18">E100+F100+G100</f>
        <v>0</v>
      </c>
      <c r="E100" s="35">
        <f>5000-5000</f>
        <v>0</v>
      </c>
      <c r="F100" s="35">
        <v>0</v>
      </c>
      <c r="G100" s="35">
        <v>0</v>
      </c>
      <c r="H100" s="106" t="s">
        <v>16</v>
      </c>
      <c r="I100" s="107" t="s">
        <v>32</v>
      </c>
      <c r="J100" s="63"/>
      <c r="K100" s="38"/>
    </row>
    <row r="101" spans="1:12" s="27" customFormat="1" ht="79.5" customHeight="1" x14ac:dyDescent="0.25">
      <c r="A101" s="24" t="s">
        <v>77</v>
      </c>
      <c r="B101" s="105" t="s">
        <v>163</v>
      </c>
      <c r="C101" s="107" t="s">
        <v>14</v>
      </c>
      <c r="D101" s="34">
        <f t="shared" si="18"/>
        <v>0</v>
      </c>
      <c r="E101" s="35">
        <f>5000-5000</f>
        <v>0</v>
      </c>
      <c r="F101" s="35">
        <v>0</v>
      </c>
      <c r="G101" s="35">
        <v>0</v>
      </c>
      <c r="H101" s="92" t="s">
        <v>16</v>
      </c>
      <c r="I101" s="92" t="s">
        <v>20</v>
      </c>
      <c r="J101" s="68" t="s">
        <v>122</v>
      </c>
      <c r="K101" s="38"/>
    </row>
    <row r="102" spans="1:12" s="27" customFormat="1" ht="56.25" customHeight="1" x14ac:dyDescent="0.25">
      <c r="A102" s="24" t="s">
        <v>160</v>
      </c>
      <c r="B102" s="110" t="s">
        <v>164</v>
      </c>
      <c r="C102" s="107" t="s">
        <v>14</v>
      </c>
      <c r="D102" s="34">
        <f t="shared" si="18"/>
        <v>0</v>
      </c>
      <c r="E102" s="35">
        <f>5000-5000</f>
        <v>0</v>
      </c>
      <c r="F102" s="35">
        <v>0</v>
      </c>
      <c r="G102" s="35">
        <v>0</v>
      </c>
      <c r="H102" s="107" t="s">
        <v>16</v>
      </c>
      <c r="I102" s="107" t="s">
        <v>20</v>
      </c>
      <c r="J102" s="68"/>
      <c r="K102" s="38"/>
    </row>
    <row r="103" spans="1:12" s="27" customFormat="1" ht="47.25" customHeight="1" x14ac:dyDescent="0.25">
      <c r="A103" s="24" t="s">
        <v>161</v>
      </c>
      <c r="B103" s="89" t="s">
        <v>154</v>
      </c>
      <c r="C103" s="94" t="s">
        <v>14</v>
      </c>
      <c r="D103" s="34">
        <f t="shared" si="18"/>
        <v>0</v>
      </c>
      <c r="E103" s="35">
        <f>6000-6000</f>
        <v>0</v>
      </c>
      <c r="F103" s="35">
        <v>0</v>
      </c>
      <c r="G103" s="35">
        <v>0</v>
      </c>
      <c r="H103" s="91" t="s">
        <v>16</v>
      </c>
      <c r="I103" s="91" t="s">
        <v>32</v>
      </c>
      <c r="J103" s="68" t="s">
        <v>131</v>
      </c>
      <c r="K103" s="38"/>
    </row>
    <row r="104" spans="1:12" s="20" customFormat="1" ht="63" x14ac:dyDescent="0.25">
      <c r="A104" s="24" t="s">
        <v>162</v>
      </c>
      <c r="B104" s="75" t="s">
        <v>52</v>
      </c>
      <c r="C104" s="95" t="s">
        <v>14</v>
      </c>
      <c r="D104" s="31">
        <f t="shared" si="18"/>
        <v>2898.9</v>
      </c>
      <c r="E104" s="32">
        <f>15000-15000</f>
        <v>0</v>
      </c>
      <c r="F104" s="146">
        <f>15000-13000+286.5+100-63.2</f>
        <v>2323.3000000000002</v>
      </c>
      <c r="G104" s="35">
        <f>15000-14000-411-13.4</f>
        <v>575.6</v>
      </c>
      <c r="H104" s="95" t="s">
        <v>16</v>
      </c>
      <c r="I104" s="95" t="s">
        <v>20</v>
      </c>
      <c r="J104" s="72"/>
      <c r="K104" s="147"/>
      <c r="L104" s="84"/>
    </row>
    <row r="105" spans="1:12" s="22" customFormat="1" ht="56.45" customHeight="1" x14ac:dyDescent="0.25">
      <c r="A105" s="226" t="s">
        <v>39</v>
      </c>
      <c r="B105" s="223" t="s">
        <v>104</v>
      </c>
      <c r="C105" s="103" t="s">
        <v>14</v>
      </c>
      <c r="D105" s="33">
        <f t="shared" si="18"/>
        <v>0</v>
      </c>
      <c r="E105" s="43">
        <f>1000-1000</f>
        <v>0</v>
      </c>
      <c r="F105" s="43">
        <f>1000-1000</f>
        <v>0</v>
      </c>
      <c r="G105" s="43">
        <f>1000-1000</f>
        <v>0</v>
      </c>
      <c r="H105" s="167" t="s">
        <v>16</v>
      </c>
      <c r="I105" s="167" t="s">
        <v>32</v>
      </c>
      <c r="J105" s="63"/>
      <c r="K105" s="40"/>
    </row>
    <row r="106" spans="1:12" s="22" customFormat="1" ht="56.45" customHeight="1" x14ac:dyDescent="0.25">
      <c r="A106" s="227"/>
      <c r="B106" s="224"/>
      <c r="C106" s="103" t="s">
        <v>91</v>
      </c>
      <c r="D106" s="33">
        <f t="shared" si="18"/>
        <v>0</v>
      </c>
      <c r="E106" s="43">
        <v>0</v>
      </c>
      <c r="F106" s="43">
        <v>0</v>
      </c>
      <c r="G106" s="43">
        <v>0</v>
      </c>
      <c r="H106" s="168"/>
      <c r="I106" s="168"/>
      <c r="J106" s="63"/>
      <c r="K106" s="40"/>
    </row>
    <row r="107" spans="1:12" s="22" customFormat="1" ht="46.5" customHeight="1" x14ac:dyDescent="0.25">
      <c r="A107" s="228"/>
      <c r="B107" s="225"/>
      <c r="C107" s="103" t="s">
        <v>11</v>
      </c>
      <c r="D107" s="33">
        <f>D105+D106</f>
        <v>0</v>
      </c>
      <c r="E107" s="43">
        <f>E105+E106</f>
        <v>0</v>
      </c>
      <c r="F107" s="43">
        <f t="shared" ref="F107:G107" si="19">F105+F106</f>
        <v>0</v>
      </c>
      <c r="G107" s="43">
        <f t="shared" si="19"/>
        <v>0</v>
      </c>
      <c r="H107" s="168"/>
      <c r="I107" s="168"/>
      <c r="J107" s="63"/>
      <c r="K107" s="40"/>
    </row>
    <row r="108" spans="1:12" s="22" customFormat="1" ht="38.25" hidden="1" customHeight="1" x14ac:dyDescent="0.25">
      <c r="A108" s="173" t="s">
        <v>149</v>
      </c>
      <c r="B108" s="229"/>
      <c r="C108" s="99" t="s">
        <v>14</v>
      </c>
      <c r="D108" s="82">
        <f>E108+F108+G108</f>
        <v>0</v>
      </c>
      <c r="E108" s="83"/>
      <c r="F108" s="83"/>
      <c r="G108" s="83"/>
      <c r="H108" s="168"/>
      <c r="I108" s="168"/>
      <c r="J108" s="63"/>
      <c r="K108" s="143"/>
    </row>
    <row r="109" spans="1:12" s="22" customFormat="1" ht="37.5" hidden="1" customHeight="1" x14ac:dyDescent="0.25">
      <c r="A109" s="174"/>
      <c r="B109" s="230"/>
      <c r="C109" s="99" t="s">
        <v>91</v>
      </c>
      <c r="D109" s="82">
        <f>E109+F109+G109</f>
        <v>0</v>
      </c>
      <c r="E109" s="83"/>
      <c r="F109" s="83"/>
      <c r="G109" s="83"/>
      <c r="H109" s="168"/>
      <c r="I109" s="168"/>
      <c r="J109" s="63"/>
      <c r="K109" s="40"/>
    </row>
    <row r="110" spans="1:12" s="22" customFormat="1" ht="23.25" hidden="1" customHeight="1" x14ac:dyDescent="0.25">
      <c r="A110" s="175"/>
      <c r="B110" s="231"/>
      <c r="C110" s="99" t="s">
        <v>11</v>
      </c>
      <c r="D110" s="82">
        <f>D108+D109</f>
        <v>0</v>
      </c>
      <c r="E110" s="83"/>
      <c r="F110" s="83"/>
      <c r="G110" s="83"/>
      <c r="H110" s="168"/>
      <c r="I110" s="168"/>
      <c r="J110" s="63"/>
      <c r="K110" s="40"/>
    </row>
    <row r="111" spans="1:12" s="22" customFormat="1" ht="31.5" hidden="1" x14ac:dyDescent="0.25">
      <c r="A111" s="173" t="s">
        <v>53</v>
      </c>
      <c r="B111" s="157"/>
      <c r="C111" s="94" t="s">
        <v>14</v>
      </c>
      <c r="D111" s="31">
        <f t="shared" ref="D111:D113" si="20">E111+F111+G111</f>
        <v>0</v>
      </c>
      <c r="E111" s="32"/>
      <c r="F111" s="35"/>
      <c r="G111" s="35"/>
      <c r="H111" s="168"/>
      <c r="I111" s="168"/>
      <c r="J111" s="63"/>
      <c r="K111" s="40"/>
    </row>
    <row r="112" spans="1:12" s="22" customFormat="1" ht="36.75" hidden="1" customHeight="1" x14ac:dyDescent="0.25">
      <c r="A112" s="174"/>
      <c r="B112" s="158"/>
      <c r="C112" s="94" t="s">
        <v>91</v>
      </c>
      <c r="D112" s="31">
        <f t="shared" si="20"/>
        <v>0</v>
      </c>
      <c r="E112" s="32"/>
      <c r="F112" s="35"/>
      <c r="G112" s="35"/>
      <c r="H112" s="168"/>
      <c r="I112" s="168"/>
      <c r="J112" s="63" t="s">
        <v>137</v>
      </c>
      <c r="K112" s="40"/>
    </row>
    <row r="113" spans="1:51" s="22" customFormat="1" ht="27.75" hidden="1" customHeight="1" x14ac:dyDescent="0.25">
      <c r="A113" s="175"/>
      <c r="B113" s="176"/>
      <c r="C113" s="94" t="s">
        <v>11</v>
      </c>
      <c r="D113" s="31">
        <f t="shared" si="20"/>
        <v>0</v>
      </c>
      <c r="E113" s="32"/>
      <c r="F113" s="35"/>
      <c r="G113" s="35"/>
      <c r="H113" s="169"/>
      <c r="I113" s="169"/>
      <c r="J113" s="63"/>
      <c r="K113" s="40"/>
    </row>
    <row r="114" spans="1:51" s="22" customFormat="1" ht="31.5" customHeight="1" x14ac:dyDescent="0.25">
      <c r="A114" s="221" t="s">
        <v>46</v>
      </c>
      <c r="B114" s="222" t="s">
        <v>87</v>
      </c>
      <c r="C114" s="103" t="s">
        <v>14</v>
      </c>
      <c r="D114" s="33">
        <f>E114+F114+G114</f>
        <v>157.9</v>
      </c>
      <c r="E114" s="33">
        <f>157.9</f>
        <v>157.9</v>
      </c>
      <c r="F114" s="33">
        <v>0</v>
      </c>
      <c r="G114" s="33">
        <v>0</v>
      </c>
      <c r="H114" s="223" t="s">
        <v>16</v>
      </c>
      <c r="I114" s="223" t="s">
        <v>21</v>
      </c>
      <c r="J114" s="63"/>
      <c r="K114" s="40"/>
    </row>
    <row r="115" spans="1:51" s="22" customFormat="1" ht="31.5" x14ac:dyDescent="0.25">
      <c r="A115" s="221"/>
      <c r="B115" s="222"/>
      <c r="C115" s="103" t="s">
        <v>15</v>
      </c>
      <c r="D115" s="33">
        <f t="shared" ref="D115:D116" si="21">E115+F115+G115</f>
        <v>3000</v>
      </c>
      <c r="E115" s="33">
        <v>3000</v>
      </c>
      <c r="F115" s="33">
        <v>0</v>
      </c>
      <c r="G115" s="33">
        <v>0</v>
      </c>
      <c r="H115" s="224"/>
      <c r="I115" s="224"/>
      <c r="J115" s="63"/>
      <c r="K115" s="40"/>
    </row>
    <row r="116" spans="1:51" s="22" customFormat="1" x14ac:dyDescent="0.25">
      <c r="A116" s="221"/>
      <c r="B116" s="222"/>
      <c r="C116" s="103" t="s">
        <v>11</v>
      </c>
      <c r="D116" s="33">
        <f t="shared" si="21"/>
        <v>3157.9</v>
      </c>
      <c r="E116" s="33">
        <f>E114+E115</f>
        <v>3157.9</v>
      </c>
      <c r="F116" s="33">
        <f t="shared" ref="F116" si="22">F114+F115</f>
        <v>0</v>
      </c>
      <c r="G116" s="33">
        <v>0</v>
      </c>
      <c r="H116" s="225"/>
      <c r="I116" s="225"/>
      <c r="J116" s="63"/>
      <c r="K116" s="40"/>
    </row>
    <row r="117" spans="1:51" s="20" customFormat="1" ht="31.5" x14ac:dyDescent="0.25">
      <c r="A117" s="160" t="s">
        <v>54</v>
      </c>
      <c r="B117" s="167" t="s">
        <v>156</v>
      </c>
      <c r="C117" s="107" t="s">
        <v>14</v>
      </c>
      <c r="D117" s="34">
        <f t="shared" ref="D117:D119" si="23">E117+F117+G117</f>
        <v>157.9</v>
      </c>
      <c r="E117" s="34">
        <v>157.9</v>
      </c>
      <c r="F117" s="35">
        <v>0</v>
      </c>
      <c r="G117" s="35">
        <v>0</v>
      </c>
      <c r="H117" s="167" t="s">
        <v>16</v>
      </c>
      <c r="I117" s="167" t="s">
        <v>21</v>
      </c>
      <c r="J117" s="63"/>
      <c r="K117" s="38"/>
    </row>
    <row r="118" spans="1:51" s="20" customFormat="1" ht="36" x14ac:dyDescent="0.25">
      <c r="A118" s="161"/>
      <c r="B118" s="168"/>
      <c r="C118" s="107" t="s">
        <v>15</v>
      </c>
      <c r="D118" s="34">
        <f t="shared" si="23"/>
        <v>3000</v>
      </c>
      <c r="E118" s="34">
        <v>3000</v>
      </c>
      <c r="F118" s="35">
        <v>0</v>
      </c>
      <c r="G118" s="35">
        <v>0</v>
      </c>
      <c r="H118" s="168"/>
      <c r="I118" s="168"/>
      <c r="J118" s="63" t="s">
        <v>121</v>
      </c>
      <c r="K118" s="38"/>
    </row>
    <row r="119" spans="1:51" x14ac:dyDescent="0.25">
      <c r="A119" s="162"/>
      <c r="B119" s="169"/>
      <c r="C119" s="107" t="s">
        <v>11</v>
      </c>
      <c r="D119" s="34">
        <f t="shared" si="23"/>
        <v>3157.9</v>
      </c>
      <c r="E119" s="34">
        <v>3157.9</v>
      </c>
      <c r="F119" s="35">
        <f t="shared" ref="F119:G119" si="24">F117+F118</f>
        <v>0</v>
      </c>
      <c r="G119" s="35">
        <f t="shared" si="24"/>
        <v>0</v>
      </c>
      <c r="H119" s="169"/>
      <c r="I119" s="169"/>
    </row>
    <row r="120" spans="1:51" ht="75.75" hidden="1" customHeight="1" x14ac:dyDescent="0.25">
      <c r="A120" s="125" t="s">
        <v>47</v>
      </c>
      <c r="B120" s="126" t="s">
        <v>6</v>
      </c>
      <c r="C120" s="126" t="s">
        <v>14</v>
      </c>
      <c r="D120" s="121">
        <f>E120+F120+G120</f>
        <v>0</v>
      </c>
      <c r="E120" s="121">
        <f t="shared" ref="E120:G121" si="25">1000-1000</f>
        <v>0</v>
      </c>
      <c r="F120" s="121">
        <f t="shared" si="25"/>
        <v>0</v>
      </c>
      <c r="G120" s="121">
        <f t="shared" si="25"/>
        <v>0</v>
      </c>
      <c r="H120" s="126" t="s">
        <v>16</v>
      </c>
      <c r="I120" s="126" t="s">
        <v>21</v>
      </c>
    </row>
    <row r="121" spans="1:51" ht="78.75" hidden="1" x14ac:dyDescent="0.25">
      <c r="A121" s="123" t="s">
        <v>58</v>
      </c>
      <c r="B121" s="122" t="s">
        <v>7</v>
      </c>
      <c r="C121" s="122" t="s">
        <v>14</v>
      </c>
      <c r="D121" s="120">
        <f>E121+F121+G121</f>
        <v>0</v>
      </c>
      <c r="E121" s="120">
        <f t="shared" si="25"/>
        <v>0</v>
      </c>
      <c r="F121" s="120">
        <f t="shared" si="25"/>
        <v>0</v>
      </c>
      <c r="G121" s="120">
        <f t="shared" si="25"/>
        <v>0</v>
      </c>
      <c r="H121" s="122" t="s">
        <v>16</v>
      </c>
      <c r="I121" s="122" t="s">
        <v>21</v>
      </c>
    </row>
    <row r="122" spans="1:51" s="3" customFormat="1" ht="31.5" x14ac:dyDescent="0.25">
      <c r="A122" s="221" t="s">
        <v>47</v>
      </c>
      <c r="B122" s="151" t="s">
        <v>115</v>
      </c>
      <c r="C122" s="124" t="s">
        <v>14</v>
      </c>
      <c r="D122" s="12">
        <f>E122+F122+G122</f>
        <v>0</v>
      </c>
      <c r="E122" s="12">
        <v>0</v>
      </c>
      <c r="F122" s="12">
        <v>0</v>
      </c>
      <c r="G122" s="12">
        <v>0</v>
      </c>
      <c r="H122" s="151" t="s">
        <v>17</v>
      </c>
      <c r="I122" s="151" t="s">
        <v>22</v>
      </c>
      <c r="J122" s="69"/>
      <c r="K122" s="40"/>
      <c r="L122" s="22"/>
      <c r="M122" s="22"/>
      <c r="N122" s="22"/>
      <c r="O122" s="22"/>
      <c r="P122" s="22"/>
      <c r="Q122" s="22"/>
      <c r="R122" s="22"/>
      <c r="S122" s="22"/>
      <c r="T122" s="22"/>
      <c r="U122" s="22"/>
      <c r="V122" s="22"/>
      <c r="W122" s="22"/>
      <c r="X122" s="22"/>
      <c r="Y122" s="22"/>
      <c r="Z122" s="22"/>
      <c r="AA122" s="22"/>
      <c r="AB122" s="22"/>
      <c r="AC122" s="22"/>
      <c r="AD122" s="22"/>
      <c r="AE122" s="22"/>
      <c r="AF122" s="22"/>
      <c r="AG122" s="22"/>
      <c r="AH122" s="22"/>
      <c r="AI122" s="22"/>
      <c r="AJ122" s="22"/>
      <c r="AK122" s="22"/>
      <c r="AL122" s="22"/>
      <c r="AM122" s="22"/>
      <c r="AN122" s="22"/>
      <c r="AO122" s="22"/>
      <c r="AP122" s="22"/>
      <c r="AQ122" s="22"/>
      <c r="AR122" s="22"/>
      <c r="AS122" s="22"/>
      <c r="AT122" s="22"/>
      <c r="AU122" s="22"/>
      <c r="AV122" s="22"/>
      <c r="AW122" s="22"/>
      <c r="AX122" s="22"/>
      <c r="AY122" s="22"/>
    </row>
    <row r="123" spans="1:51" s="3" customFormat="1" ht="31.5" x14ac:dyDescent="0.25">
      <c r="A123" s="221"/>
      <c r="B123" s="151"/>
      <c r="C123" s="124" t="s">
        <v>15</v>
      </c>
      <c r="D123" s="12">
        <f t="shared" ref="D123:D128" si="26">E123+F123+G123</f>
        <v>0</v>
      </c>
      <c r="E123" s="12">
        <v>0</v>
      </c>
      <c r="F123" s="12">
        <v>0</v>
      </c>
      <c r="G123" s="12">
        <v>0</v>
      </c>
      <c r="H123" s="151"/>
      <c r="I123" s="151"/>
      <c r="J123" s="69"/>
      <c r="K123" s="40"/>
      <c r="L123" s="22"/>
      <c r="M123" s="22"/>
      <c r="N123" s="22"/>
      <c r="O123" s="22"/>
      <c r="P123" s="22"/>
      <c r="Q123" s="22"/>
      <c r="R123" s="22"/>
      <c r="S123" s="22"/>
      <c r="T123" s="22"/>
      <c r="U123" s="22"/>
      <c r="V123" s="22"/>
      <c r="W123" s="22"/>
      <c r="X123" s="22"/>
      <c r="Y123" s="22"/>
      <c r="Z123" s="22"/>
      <c r="AA123" s="22"/>
      <c r="AB123" s="22"/>
      <c r="AC123" s="22"/>
      <c r="AD123" s="22"/>
      <c r="AE123" s="22"/>
      <c r="AF123" s="22"/>
      <c r="AG123" s="22"/>
      <c r="AH123" s="22"/>
      <c r="AI123" s="22"/>
      <c r="AJ123" s="22"/>
      <c r="AK123" s="22"/>
      <c r="AL123" s="22"/>
      <c r="AM123" s="22"/>
      <c r="AN123" s="22"/>
      <c r="AO123" s="22"/>
      <c r="AP123" s="22"/>
      <c r="AQ123" s="22"/>
      <c r="AR123" s="22"/>
      <c r="AS123" s="22"/>
      <c r="AT123" s="22"/>
      <c r="AU123" s="22"/>
      <c r="AV123" s="22"/>
      <c r="AW123" s="22"/>
      <c r="AX123" s="22"/>
      <c r="AY123" s="22"/>
    </row>
    <row r="124" spans="1:51" s="3" customFormat="1" ht="45.75" customHeight="1" x14ac:dyDescent="0.25">
      <c r="A124" s="221"/>
      <c r="B124" s="151"/>
      <c r="C124" s="124" t="s">
        <v>11</v>
      </c>
      <c r="D124" s="12">
        <f>D122+D123</f>
        <v>0</v>
      </c>
      <c r="E124" s="12">
        <f>E122+E123</f>
        <v>0</v>
      </c>
      <c r="F124" s="12">
        <f>F122+F123</f>
        <v>0</v>
      </c>
      <c r="G124" s="12">
        <f>G122+G123</f>
        <v>0</v>
      </c>
      <c r="H124" s="151"/>
      <c r="I124" s="151"/>
      <c r="J124" s="69"/>
      <c r="K124" s="40"/>
      <c r="L124" s="22"/>
      <c r="M124" s="22"/>
      <c r="N124" s="22"/>
      <c r="O124" s="22"/>
      <c r="P124" s="22"/>
      <c r="Q124" s="22"/>
      <c r="R124" s="22"/>
      <c r="S124" s="22"/>
      <c r="T124" s="22"/>
      <c r="U124" s="22"/>
      <c r="V124" s="22"/>
      <c r="W124" s="22"/>
      <c r="X124" s="22"/>
      <c r="Y124" s="22"/>
      <c r="Z124" s="22"/>
      <c r="AA124" s="22"/>
      <c r="AB124" s="22"/>
      <c r="AC124" s="22"/>
      <c r="AD124" s="22"/>
      <c r="AE124" s="22"/>
      <c r="AF124" s="22"/>
      <c r="AG124" s="22"/>
      <c r="AH124" s="22"/>
      <c r="AI124" s="22"/>
      <c r="AJ124" s="22"/>
      <c r="AK124" s="22"/>
      <c r="AL124" s="22"/>
      <c r="AM124" s="22"/>
      <c r="AN124" s="22"/>
      <c r="AO124" s="22"/>
      <c r="AP124" s="22"/>
      <c r="AQ124" s="22"/>
      <c r="AR124" s="22"/>
      <c r="AS124" s="22"/>
      <c r="AT124" s="22"/>
      <c r="AU124" s="22"/>
      <c r="AV124" s="22"/>
      <c r="AW124" s="22"/>
      <c r="AX124" s="22"/>
      <c r="AY124" s="22"/>
    </row>
    <row r="125" spans="1:51" s="3" customFormat="1" ht="31.5" hidden="1" x14ac:dyDescent="0.25">
      <c r="A125" s="160" t="s">
        <v>116</v>
      </c>
      <c r="B125" s="157" t="s">
        <v>157</v>
      </c>
      <c r="C125" s="127" t="s">
        <v>14</v>
      </c>
      <c r="D125" s="31">
        <f>E125+F125+G125</f>
        <v>0</v>
      </c>
      <c r="E125" s="31">
        <f>5581.3-5581.3</f>
        <v>0</v>
      </c>
      <c r="F125" s="31">
        <v>0</v>
      </c>
      <c r="G125" s="31">
        <v>0</v>
      </c>
      <c r="H125" s="157" t="s">
        <v>17</v>
      </c>
      <c r="I125" s="232" t="s">
        <v>22</v>
      </c>
      <c r="J125" s="70"/>
      <c r="K125" s="40"/>
      <c r="L125" s="22"/>
      <c r="M125" s="22"/>
      <c r="N125" s="22"/>
      <c r="O125" s="22"/>
      <c r="P125" s="22"/>
      <c r="Q125" s="22"/>
      <c r="R125" s="22"/>
      <c r="S125" s="22"/>
      <c r="T125" s="22"/>
      <c r="U125" s="22"/>
      <c r="V125" s="22"/>
      <c r="W125" s="22"/>
      <c r="X125" s="22"/>
      <c r="Y125" s="22"/>
      <c r="Z125" s="22"/>
      <c r="AA125" s="22"/>
      <c r="AB125" s="22"/>
      <c r="AC125" s="22"/>
      <c r="AD125" s="22"/>
      <c r="AE125" s="22"/>
      <c r="AF125" s="22"/>
      <c r="AG125" s="22"/>
      <c r="AH125" s="22"/>
      <c r="AI125" s="22"/>
      <c r="AJ125" s="22"/>
      <c r="AK125" s="22"/>
      <c r="AL125" s="22"/>
      <c r="AM125" s="22"/>
      <c r="AN125" s="22"/>
      <c r="AO125" s="22"/>
      <c r="AP125" s="22"/>
      <c r="AQ125" s="22"/>
      <c r="AR125" s="22"/>
      <c r="AS125" s="22"/>
      <c r="AT125" s="22"/>
      <c r="AU125" s="22"/>
      <c r="AV125" s="22"/>
      <c r="AW125" s="22"/>
      <c r="AX125" s="22"/>
      <c r="AY125" s="22"/>
    </row>
    <row r="126" spans="1:51" s="3" customFormat="1" ht="31.5" hidden="1" x14ac:dyDescent="0.25">
      <c r="A126" s="161"/>
      <c r="B126" s="158"/>
      <c r="C126" s="127" t="s">
        <v>15</v>
      </c>
      <c r="D126" s="31">
        <f t="shared" ref="D126:D127" si="27">E126+F126+G126</f>
        <v>0</v>
      </c>
      <c r="E126" s="31">
        <v>0</v>
      </c>
      <c r="F126" s="31">
        <v>0</v>
      </c>
      <c r="G126" s="31">
        <v>0</v>
      </c>
      <c r="H126" s="158"/>
      <c r="I126" s="233"/>
      <c r="J126" s="70"/>
      <c r="K126" s="40"/>
      <c r="L126" s="22"/>
      <c r="M126" s="22"/>
      <c r="N126" s="22"/>
      <c r="O126" s="22"/>
      <c r="P126" s="22"/>
      <c r="Q126" s="22"/>
      <c r="R126" s="22"/>
      <c r="S126" s="22"/>
      <c r="T126" s="22"/>
      <c r="U126" s="22"/>
      <c r="V126" s="22"/>
      <c r="W126" s="22"/>
      <c r="X126" s="22"/>
      <c r="Y126" s="22"/>
      <c r="Z126" s="22"/>
      <c r="AA126" s="22"/>
      <c r="AB126" s="22"/>
      <c r="AC126" s="22"/>
      <c r="AD126" s="22"/>
      <c r="AE126" s="22"/>
      <c r="AF126" s="22"/>
      <c r="AG126" s="22"/>
      <c r="AH126" s="22"/>
      <c r="AI126" s="22"/>
      <c r="AJ126" s="22"/>
      <c r="AK126" s="22"/>
      <c r="AL126" s="22"/>
      <c r="AM126" s="22"/>
      <c r="AN126" s="22"/>
      <c r="AO126" s="22"/>
      <c r="AP126" s="22"/>
      <c r="AQ126" s="22"/>
      <c r="AR126" s="22"/>
      <c r="AS126" s="22"/>
      <c r="AT126" s="22"/>
      <c r="AU126" s="22"/>
      <c r="AV126" s="22"/>
      <c r="AW126" s="22"/>
      <c r="AX126" s="22"/>
      <c r="AY126" s="22"/>
    </row>
    <row r="127" spans="1:51" s="3" customFormat="1" ht="29.25" hidden="1" customHeight="1" x14ac:dyDescent="0.25">
      <c r="A127" s="162"/>
      <c r="B127" s="176"/>
      <c r="C127" s="127" t="s">
        <v>11</v>
      </c>
      <c r="D127" s="31">
        <f t="shared" si="27"/>
        <v>0</v>
      </c>
      <c r="E127" s="31">
        <f>E125+E126</f>
        <v>0</v>
      </c>
      <c r="F127" s="31">
        <v>0</v>
      </c>
      <c r="G127" s="31">
        <v>0</v>
      </c>
      <c r="H127" s="176"/>
      <c r="I127" s="234"/>
      <c r="J127" s="70"/>
      <c r="K127" s="40"/>
      <c r="L127" s="22"/>
      <c r="M127" s="22"/>
      <c r="N127" s="22"/>
      <c r="O127" s="22"/>
      <c r="P127" s="22"/>
      <c r="Q127" s="22"/>
      <c r="R127" s="22"/>
      <c r="S127" s="22"/>
      <c r="T127" s="22"/>
      <c r="U127" s="22"/>
      <c r="V127" s="22"/>
      <c r="W127" s="22"/>
      <c r="X127" s="22"/>
      <c r="Y127" s="22"/>
      <c r="Z127" s="22"/>
      <c r="AA127" s="22"/>
      <c r="AB127" s="22"/>
      <c r="AC127" s="22"/>
      <c r="AD127" s="22"/>
      <c r="AE127" s="22"/>
      <c r="AF127" s="22"/>
      <c r="AG127" s="22"/>
      <c r="AH127" s="22"/>
      <c r="AI127" s="22"/>
      <c r="AJ127" s="22"/>
      <c r="AK127" s="22"/>
      <c r="AL127" s="22"/>
      <c r="AM127" s="22"/>
      <c r="AN127" s="22"/>
      <c r="AO127" s="22"/>
      <c r="AP127" s="22"/>
      <c r="AQ127" s="22"/>
      <c r="AR127" s="22"/>
      <c r="AS127" s="22"/>
      <c r="AT127" s="22"/>
      <c r="AU127" s="22"/>
      <c r="AV127" s="22"/>
      <c r="AW127" s="22"/>
      <c r="AX127" s="22"/>
      <c r="AY127" s="22"/>
    </row>
    <row r="128" spans="1:51" s="3" customFormat="1" ht="141.75" x14ac:dyDescent="0.25">
      <c r="A128" s="87" t="s">
        <v>48</v>
      </c>
      <c r="B128" s="86" t="s">
        <v>66</v>
      </c>
      <c r="C128" s="86" t="s">
        <v>14</v>
      </c>
      <c r="D128" s="12">
        <f t="shared" si="26"/>
        <v>204700</v>
      </c>
      <c r="E128" s="12">
        <v>65500</v>
      </c>
      <c r="F128" s="12">
        <v>68900</v>
      </c>
      <c r="G128" s="12">
        <v>70300</v>
      </c>
      <c r="H128" s="124" t="s">
        <v>88</v>
      </c>
      <c r="I128" s="86" t="s">
        <v>22</v>
      </c>
      <c r="J128" s="63"/>
      <c r="K128" s="40"/>
      <c r="L128" s="22"/>
      <c r="M128" s="22"/>
      <c r="N128" s="22"/>
      <c r="O128" s="22"/>
      <c r="P128" s="22"/>
      <c r="Q128" s="22"/>
      <c r="R128" s="22"/>
      <c r="S128" s="22"/>
      <c r="T128" s="22"/>
      <c r="U128" s="22"/>
      <c r="V128" s="22"/>
      <c r="W128" s="22"/>
      <c r="X128" s="22"/>
      <c r="Y128" s="22"/>
      <c r="Z128" s="22"/>
      <c r="AA128" s="22"/>
      <c r="AB128" s="22"/>
      <c r="AC128" s="22"/>
      <c r="AD128" s="22"/>
      <c r="AE128" s="22"/>
      <c r="AF128" s="22"/>
      <c r="AG128" s="22"/>
      <c r="AH128" s="22"/>
      <c r="AI128" s="22"/>
      <c r="AJ128" s="22"/>
      <c r="AK128" s="22"/>
      <c r="AL128" s="22"/>
      <c r="AM128" s="22"/>
      <c r="AN128" s="22"/>
      <c r="AO128" s="22"/>
      <c r="AP128" s="22"/>
      <c r="AQ128" s="22"/>
      <c r="AR128" s="22"/>
      <c r="AS128" s="22"/>
      <c r="AT128" s="22"/>
      <c r="AU128" s="22"/>
      <c r="AV128" s="22"/>
      <c r="AW128" s="22"/>
      <c r="AX128" s="22"/>
      <c r="AY128" s="22"/>
    </row>
    <row r="129" spans="1:51" s="3" customFormat="1" ht="31.5" x14ac:dyDescent="0.25">
      <c r="A129" s="235" t="s">
        <v>59</v>
      </c>
      <c r="B129" s="236"/>
      <c r="C129" s="15" t="s">
        <v>14</v>
      </c>
      <c r="D129" s="30">
        <f>E129+F129+G129</f>
        <v>244499.30000000002</v>
      </c>
      <c r="E129" s="30">
        <f>E88+E94+E105+E114+E120+E122+E128</f>
        <v>78300.399999999994</v>
      </c>
      <c r="F129" s="30">
        <f>F88+F94+F105+F114+F120+F122+F128</f>
        <v>83323.3</v>
      </c>
      <c r="G129" s="30">
        <f>G88+G94+G105+G114+G120+G122+G128</f>
        <v>82875.600000000006</v>
      </c>
      <c r="H129" s="241"/>
      <c r="I129" s="241"/>
      <c r="J129" s="63"/>
      <c r="K129" s="40"/>
      <c r="L129" s="22"/>
      <c r="M129" s="22"/>
      <c r="N129" s="22"/>
      <c r="O129" s="22"/>
      <c r="P129" s="22"/>
      <c r="Q129" s="22"/>
      <c r="R129" s="22"/>
      <c r="S129" s="22"/>
      <c r="T129" s="22"/>
      <c r="U129" s="22"/>
      <c r="V129" s="22"/>
      <c r="W129" s="22"/>
      <c r="X129" s="22"/>
      <c r="Y129" s="22"/>
      <c r="Z129" s="22"/>
      <c r="AA129" s="22"/>
      <c r="AB129" s="22"/>
      <c r="AC129" s="22"/>
      <c r="AD129" s="22"/>
      <c r="AE129" s="22"/>
      <c r="AF129" s="22"/>
      <c r="AG129" s="22"/>
      <c r="AH129" s="22"/>
      <c r="AI129" s="22"/>
      <c r="AJ129" s="22"/>
      <c r="AK129" s="22"/>
      <c r="AL129" s="22"/>
      <c r="AM129" s="22"/>
      <c r="AN129" s="22"/>
      <c r="AO129" s="22"/>
      <c r="AP129" s="22"/>
      <c r="AQ129" s="22"/>
      <c r="AR129" s="22"/>
      <c r="AS129" s="22"/>
      <c r="AT129" s="22"/>
      <c r="AU129" s="22"/>
      <c r="AV129" s="22"/>
      <c r="AW129" s="22"/>
      <c r="AX129" s="22"/>
      <c r="AY129" s="22"/>
    </row>
    <row r="130" spans="1:51" s="3" customFormat="1" ht="31.5" x14ac:dyDescent="0.25">
      <c r="A130" s="237"/>
      <c r="B130" s="238"/>
      <c r="C130" s="15" t="s">
        <v>91</v>
      </c>
      <c r="D130" s="30">
        <f t="shared" ref="D130:D132" si="28">E130+F130+G130</f>
        <v>0</v>
      </c>
      <c r="E130" s="30">
        <f>E106</f>
        <v>0</v>
      </c>
      <c r="F130" s="30">
        <f t="shared" ref="F130:G130" si="29">F106</f>
        <v>0</v>
      </c>
      <c r="G130" s="30">
        <f t="shared" si="29"/>
        <v>0</v>
      </c>
      <c r="H130" s="242"/>
      <c r="I130" s="242"/>
      <c r="J130" s="63"/>
      <c r="K130" s="40"/>
      <c r="L130" s="22"/>
      <c r="M130" s="22"/>
      <c r="N130" s="22"/>
      <c r="O130" s="22"/>
      <c r="P130" s="22"/>
      <c r="Q130" s="22"/>
      <c r="R130" s="22"/>
      <c r="S130" s="22"/>
      <c r="T130" s="22"/>
      <c r="U130" s="22"/>
      <c r="V130" s="22"/>
      <c r="W130" s="22"/>
      <c r="X130" s="22"/>
      <c r="Y130" s="22"/>
      <c r="Z130" s="22"/>
      <c r="AA130" s="22"/>
      <c r="AB130" s="22"/>
      <c r="AC130" s="22"/>
      <c r="AD130" s="22"/>
      <c r="AE130" s="22"/>
      <c r="AF130" s="22"/>
      <c r="AG130" s="22"/>
      <c r="AH130" s="22"/>
      <c r="AI130" s="22"/>
      <c r="AJ130" s="22"/>
      <c r="AK130" s="22"/>
      <c r="AL130" s="22"/>
      <c r="AM130" s="22"/>
      <c r="AN130" s="22"/>
      <c r="AO130" s="22"/>
      <c r="AP130" s="22"/>
      <c r="AQ130" s="22"/>
      <c r="AR130" s="22"/>
      <c r="AS130" s="22"/>
      <c r="AT130" s="22"/>
      <c r="AU130" s="22"/>
      <c r="AV130" s="22"/>
      <c r="AW130" s="22"/>
      <c r="AX130" s="22"/>
      <c r="AY130" s="22"/>
    </row>
    <row r="131" spans="1:51" s="3" customFormat="1" ht="31.5" x14ac:dyDescent="0.25">
      <c r="A131" s="237"/>
      <c r="B131" s="238"/>
      <c r="C131" s="15" t="s">
        <v>15</v>
      </c>
      <c r="D131" s="30">
        <f t="shared" si="28"/>
        <v>3000</v>
      </c>
      <c r="E131" s="30">
        <f>E123+E115</f>
        <v>3000</v>
      </c>
      <c r="F131" s="30">
        <f t="shared" ref="F131:G131" si="30">F123+F115</f>
        <v>0</v>
      </c>
      <c r="G131" s="30">
        <f t="shared" si="30"/>
        <v>0</v>
      </c>
      <c r="H131" s="242"/>
      <c r="I131" s="242"/>
      <c r="J131" s="63"/>
      <c r="K131" s="40"/>
      <c r="L131" s="22"/>
      <c r="M131" s="22"/>
      <c r="N131" s="22"/>
      <c r="O131" s="22"/>
      <c r="P131" s="22"/>
      <c r="Q131" s="22"/>
      <c r="R131" s="22"/>
      <c r="S131" s="22"/>
      <c r="T131" s="22"/>
      <c r="U131" s="22"/>
      <c r="V131" s="22"/>
      <c r="W131" s="22"/>
      <c r="X131" s="22"/>
      <c r="Y131" s="22"/>
      <c r="Z131" s="22"/>
      <c r="AA131" s="22"/>
      <c r="AB131" s="22"/>
      <c r="AC131" s="22"/>
      <c r="AD131" s="22"/>
      <c r="AE131" s="22"/>
      <c r="AF131" s="22"/>
      <c r="AG131" s="22"/>
      <c r="AH131" s="22"/>
      <c r="AI131" s="22"/>
      <c r="AJ131" s="22"/>
      <c r="AK131" s="22"/>
      <c r="AL131" s="22"/>
      <c r="AM131" s="22"/>
      <c r="AN131" s="22"/>
      <c r="AO131" s="22"/>
      <c r="AP131" s="22"/>
      <c r="AQ131" s="22"/>
      <c r="AR131" s="22"/>
      <c r="AS131" s="22"/>
      <c r="AT131" s="22"/>
      <c r="AU131" s="22"/>
      <c r="AV131" s="22"/>
      <c r="AW131" s="22"/>
      <c r="AX131" s="22"/>
      <c r="AY131" s="22"/>
    </row>
    <row r="132" spans="1:51" s="3" customFormat="1" ht="29.25" customHeight="1" x14ac:dyDescent="0.25">
      <c r="A132" s="239"/>
      <c r="B132" s="240"/>
      <c r="C132" s="15" t="s">
        <v>11</v>
      </c>
      <c r="D132" s="30">
        <f t="shared" si="28"/>
        <v>247499.30000000002</v>
      </c>
      <c r="E132" s="30">
        <f>E129+E130+E131</f>
        <v>81300.399999999994</v>
      </c>
      <c r="F132" s="30">
        <f t="shared" ref="F132:G132" si="31">F129+F130+F131</f>
        <v>83323.3</v>
      </c>
      <c r="G132" s="30">
        <f t="shared" si="31"/>
        <v>82875.600000000006</v>
      </c>
      <c r="H132" s="243"/>
      <c r="I132" s="243"/>
      <c r="J132" s="63"/>
      <c r="K132" s="40"/>
      <c r="L132" s="22"/>
      <c r="M132" s="22"/>
      <c r="N132" s="22"/>
      <c r="O132" s="22"/>
      <c r="P132" s="22"/>
      <c r="Q132" s="22"/>
      <c r="R132" s="22"/>
      <c r="S132" s="22"/>
      <c r="T132" s="22"/>
      <c r="U132" s="22"/>
      <c r="V132" s="22"/>
      <c r="W132" s="22"/>
      <c r="X132" s="22"/>
      <c r="Y132" s="22"/>
      <c r="Z132" s="22"/>
      <c r="AA132" s="22"/>
      <c r="AB132" s="22"/>
      <c r="AC132" s="22"/>
      <c r="AD132" s="22"/>
      <c r="AE132" s="22"/>
      <c r="AF132" s="22"/>
      <c r="AG132" s="22"/>
      <c r="AH132" s="22"/>
      <c r="AI132" s="22"/>
      <c r="AJ132" s="22"/>
      <c r="AK132" s="22"/>
      <c r="AL132" s="22"/>
      <c r="AM132" s="22"/>
      <c r="AN132" s="22"/>
      <c r="AO132" s="22"/>
      <c r="AP132" s="22"/>
      <c r="AQ132" s="22"/>
      <c r="AR132" s="22"/>
      <c r="AS132" s="22"/>
      <c r="AT132" s="22"/>
      <c r="AU132" s="22"/>
      <c r="AV132" s="22"/>
      <c r="AW132" s="22"/>
      <c r="AX132" s="22"/>
      <c r="AY132" s="22"/>
    </row>
    <row r="133" spans="1:51" s="4" customFormat="1" ht="29.25" customHeight="1" x14ac:dyDescent="0.25">
      <c r="A133" s="244" t="s">
        <v>44</v>
      </c>
      <c r="B133" s="245"/>
      <c r="C133" s="245"/>
      <c r="D133" s="245"/>
      <c r="E133" s="245"/>
      <c r="F133" s="245"/>
      <c r="G133" s="245"/>
      <c r="H133" s="245"/>
      <c r="I133" s="246"/>
      <c r="J133" s="68"/>
      <c r="K133" s="41"/>
      <c r="L133" s="10"/>
      <c r="M133" s="10"/>
      <c r="N133" s="10"/>
      <c r="O133" s="10"/>
      <c r="P133" s="10"/>
      <c r="Q133" s="10"/>
      <c r="R133" s="10"/>
      <c r="S133" s="10"/>
      <c r="T133" s="10"/>
      <c r="U133" s="10"/>
      <c r="V133" s="10"/>
      <c r="W133" s="10"/>
      <c r="X133" s="10"/>
      <c r="Y133" s="10"/>
      <c r="Z133" s="10"/>
      <c r="AA133" s="10"/>
      <c r="AB133" s="10"/>
      <c r="AC133" s="10"/>
      <c r="AD133" s="10"/>
      <c r="AE133" s="10"/>
      <c r="AF133" s="10"/>
      <c r="AG133" s="10"/>
      <c r="AH133" s="10"/>
      <c r="AI133" s="10"/>
      <c r="AJ133" s="10"/>
      <c r="AK133" s="10"/>
      <c r="AL133" s="10"/>
      <c r="AM133" s="10"/>
      <c r="AN133" s="10"/>
      <c r="AO133" s="10"/>
      <c r="AP133" s="10"/>
      <c r="AQ133" s="10"/>
      <c r="AR133" s="10"/>
      <c r="AS133" s="10"/>
      <c r="AT133" s="10"/>
      <c r="AU133" s="10"/>
      <c r="AV133" s="10"/>
      <c r="AW133" s="10"/>
      <c r="AX133" s="10"/>
      <c r="AY133" s="10"/>
    </row>
    <row r="134" spans="1:51" s="14" customFormat="1" ht="75" customHeight="1" x14ac:dyDescent="0.25">
      <c r="A134" s="87" t="s">
        <v>37</v>
      </c>
      <c r="B134" s="86" t="s">
        <v>24</v>
      </c>
      <c r="C134" s="86" t="s">
        <v>14</v>
      </c>
      <c r="D134" s="12">
        <f t="shared" ref="D134:D140" si="32">E134+F134+G134</f>
        <v>17788.2</v>
      </c>
      <c r="E134" s="12">
        <f>E135+E136+E137+E139+E138+E140</f>
        <v>3143</v>
      </c>
      <c r="F134" s="12">
        <f>F135+F136+F137+F139+F138+F140</f>
        <v>7318.2</v>
      </c>
      <c r="G134" s="12">
        <f>G135+G136+G137+G139+G138+G140</f>
        <v>7327</v>
      </c>
      <c r="H134" s="86" t="s">
        <v>16</v>
      </c>
      <c r="I134" s="86" t="s">
        <v>27</v>
      </c>
      <c r="J134" s="68"/>
      <c r="K134" s="42"/>
      <c r="L134" s="23"/>
      <c r="M134" s="23"/>
      <c r="N134" s="23"/>
      <c r="O134" s="23"/>
      <c r="P134" s="23"/>
      <c r="Q134" s="23"/>
      <c r="R134" s="23"/>
      <c r="S134" s="23"/>
      <c r="T134" s="23"/>
      <c r="U134" s="23"/>
      <c r="V134" s="23"/>
      <c r="W134" s="23"/>
      <c r="X134" s="23"/>
      <c r="Y134" s="23"/>
      <c r="Z134" s="23"/>
      <c r="AA134" s="23"/>
      <c r="AB134" s="23"/>
      <c r="AC134" s="23"/>
      <c r="AD134" s="23"/>
      <c r="AE134" s="23"/>
      <c r="AF134" s="23"/>
      <c r="AG134" s="23"/>
      <c r="AH134" s="23"/>
      <c r="AI134" s="23"/>
      <c r="AJ134" s="23"/>
      <c r="AK134" s="23"/>
      <c r="AL134" s="23"/>
      <c r="AM134" s="23"/>
      <c r="AN134" s="23"/>
      <c r="AO134" s="23"/>
      <c r="AP134" s="23"/>
      <c r="AQ134" s="23"/>
      <c r="AR134" s="23"/>
      <c r="AS134" s="23"/>
      <c r="AT134" s="23"/>
      <c r="AU134" s="23"/>
      <c r="AV134" s="23"/>
      <c r="AW134" s="23"/>
      <c r="AX134" s="23"/>
      <c r="AY134" s="23"/>
    </row>
    <row r="135" spans="1:51" s="4" customFormat="1" ht="94.5" x14ac:dyDescent="0.25">
      <c r="A135" s="98" t="s">
        <v>40</v>
      </c>
      <c r="B135" s="94" t="s">
        <v>35</v>
      </c>
      <c r="C135" s="94" t="s">
        <v>14</v>
      </c>
      <c r="D135" s="31">
        <f t="shared" si="32"/>
        <v>4826.2</v>
      </c>
      <c r="E135" s="34">
        <v>1381</v>
      </c>
      <c r="F135" s="31">
        <v>1518.2</v>
      </c>
      <c r="G135" s="31">
        <v>1927</v>
      </c>
      <c r="H135" s="94" t="s">
        <v>16</v>
      </c>
      <c r="I135" s="94" t="s">
        <v>28</v>
      </c>
      <c r="J135" s="68" t="s">
        <v>132</v>
      </c>
      <c r="K135" s="41"/>
      <c r="L135" s="10"/>
      <c r="M135" s="10"/>
      <c r="N135" s="10"/>
      <c r="O135" s="10"/>
      <c r="P135" s="10"/>
      <c r="Q135" s="10"/>
      <c r="R135" s="10"/>
      <c r="S135" s="10"/>
      <c r="T135" s="10"/>
      <c r="U135" s="10"/>
      <c r="V135" s="10"/>
      <c r="W135" s="10"/>
      <c r="X135" s="10"/>
      <c r="Y135" s="10"/>
      <c r="Z135" s="10"/>
      <c r="AA135" s="10"/>
      <c r="AB135" s="10"/>
      <c r="AC135" s="10"/>
      <c r="AD135" s="10"/>
      <c r="AE135" s="10"/>
      <c r="AF135" s="10"/>
      <c r="AG135" s="10"/>
      <c r="AH135" s="10"/>
      <c r="AI135" s="10"/>
      <c r="AJ135" s="10"/>
      <c r="AK135" s="10"/>
      <c r="AL135" s="10"/>
      <c r="AM135" s="10"/>
      <c r="AN135" s="10"/>
      <c r="AO135" s="10"/>
      <c r="AP135" s="10"/>
      <c r="AQ135" s="10"/>
      <c r="AR135" s="10"/>
      <c r="AS135" s="10"/>
      <c r="AT135" s="10"/>
      <c r="AU135" s="10"/>
      <c r="AV135" s="10"/>
      <c r="AW135" s="10"/>
      <c r="AX135" s="10"/>
      <c r="AY135" s="10"/>
    </row>
    <row r="136" spans="1:51" s="4" customFormat="1" ht="45.75" customHeight="1" x14ac:dyDescent="0.25">
      <c r="A136" s="93" t="s">
        <v>41</v>
      </c>
      <c r="B136" s="94" t="s">
        <v>72</v>
      </c>
      <c r="C136" s="94" t="s">
        <v>14</v>
      </c>
      <c r="D136" s="31">
        <f t="shared" si="32"/>
        <v>500</v>
      </c>
      <c r="E136" s="34">
        <v>0</v>
      </c>
      <c r="F136" s="31">
        <v>500</v>
      </c>
      <c r="G136" s="31">
        <v>0</v>
      </c>
      <c r="H136" s="94" t="s">
        <v>16</v>
      </c>
      <c r="I136" s="94" t="s">
        <v>28</v>
      </c>
      <c r="J136" s="68"/>
      <c r="K136" s="41"/>
      <c r="L136" s="10"/>
      <c r="M136" s="10"/>
      <c r="N136" s="10"/>
      <c r="O136" s="10"/>
      <c r="P136" s="10"/>
      <c r="Q136" s="10"/>
      <c r="R136" s="10"/>
      <c r="S136" s="10"/>
      <c r="T136" s="10"/>
      <c r="U136" s="10"/>
      <c r="V136" s="10"/>
      <c r="W136" s="10"/>
      <c r="X136" s="10"/>
      <c r="Y136" s="10"/>
      <c r="Z136" s="10"/>
      <c r="AA136" s="10"/>
      <c r="AB136" s="10"/>
      <c r="AC136" s="10"/>
      <c r="AD136" s="10"/>
      <c r="AE136" s="10"/>
      <c r="AF136" s="10"/>
      <c r="AG136" s="10"/>
      <c r="AH136" s="10"/>
      <c r="AI136" s="10"/>
      <c r="AJ136" s="10"/>
      <c r="AK136" s="10"/>
      <c r="AL136" s="10"/>
      <c r="AM136" s="10"/>
      <c r="AN136" s="10"/>
      <c r="AO136" s="10"/>
      <c r="AP136" s="10"/>
      <c r="AQ136" s="10"/>
      <c r="AR136" s="10"/>
      <c r="AS136" s="10"/>
      <c r="AT136" s="10"/>
      <c r="AU136" s="10"/>
      <c r="AV136" s="10"/>
      <c r="AW136" s="10"/>
      <c r="AX136" s="10"/>
      <c r="AY136" s="10"/>
    </row>
    <row r="137" spans="1:51" s="4" customFormat="1" ht="50.25" customHeight="1" x14ac:dyDescent="0.25">
      <c r="A137" s="93" t="s">
        <v>42</v>
      </c>
      <c r="B137" s="94" t="s">
        <v>23</v>
      </c>
      <c r="C137" s="94" t="s">
        <v>14</v>
      </c>
      <c r="D137" s="31">
        <f t="shared" si="32"/>
        <v>2000</v>
      </c>
      <c r="E137" s="31">
        <v>500</v>
      </c>
      <c r="F137" s="31">
        <v>600</v>
      </c>
      <c r="G137" s="31">
        <v>900</v>
      </c>
      <c r="H137" s="94" t="s">
        <v>16</v>
      </c>
      <c r="I137" s="94" t="s">
        <v>28</v>
      </c>
      <c r="J137" s="68" t="s">
        <v>135</v>
      </c>
      <c r="K137" s="41"/>
      <c r="L137" s="10"/>
      <c r="M137" s="10"/>
      <c r="N137" s="10"/>
      <c r="O137" s="10"/>
      <c r="P137" s="10"/>
      <c r="Q137" s="10"/>
      <c r="R137" s="10"/>
      <c r="S137" s="10"/>
      <c r="T137" s="10"/>
      <c r="U137" s="10"/>
      <c r="V137" s="10"/>
      <c r="W137" s="10"/>
      <c r="X137" s="10"/>
      <c r="Y137" s="10"/>
      <c r="Z137" s="10"/>
      <c r="AA137" s="10"/>
      <c r="AB137" s="10"/>
      <c r="AC137" s="10"/>
      <c r="AD137" s="10"/>
      <c r="AE137" s="10"/>
      <c r="AF137" s="10"/>
      <c r="AG137" s="10"/>
      <c r="AH137" s="10"/>
      <c r="AI137" s="10"/>
      <c r="AJ137" s="10"/>
      <c r="AK137" s="10"/>
      <c r="AL137" s="10"/>
      <c r="AM137" s="10"/>
      <c r="AN137" s="10"/>
      <c r="AO137" s="10"/>
      <c r="AP137" s="10"/>
      <c r="AQ137" s="10"/>
      <c r="AR137" s="10"/>
      <c r="AS137" s="10"/>
      <c r="AT137" s="10"/>
      <c r="AU137" s="10"/>
      <c r="AV137" s="10"/>
      <c r="AW137" s="10"/>
      <c r="AX137" s="10"/>
      <c r="AY137" s="10"/>
    </row>
    <row r="138" spans="1:51" s="85" customFormat="1" ht="66.75" customHeight="1" x14ac:dyDescent="0.25">
      <c r="A138" s="93" t="s">
        <v>79</v>
      </c>
      <c r="B138" s="94" t="s">
        <v>159</v>
      </c>
      <c r="C138" s="94" t="s">
        <v>14</v>
      </c>
      <c r="D138" s="31">
        <f t="shared" si="32"/>
        <v>7462</v>
      </c>
      <c r="E138" s="34">
        <v>762</v>
      </c>
      <c r="F138" s="31">
        <v>2200</v>
      </c>
      <c r="G138" s="31">
        <v>4500</v>
      </c>
      <c r="H138" s="94" t="s">
        <v>16</v>
      </c>
      <c r="I138" s="94" t="s">
        <v>28</v>
      </c>
      <c r="J138" s="71" t="s">
        <v>134</v>
      </c>
      <c r="K138" s="144"/>
    </row>
    <row r="139" spans="1:51" s="85" customFormat="1" ht="63" x14ac:dyDescent="0.25">
      <c r="A139" s="93" t="s">
        <v>84</v>
      </c>
      <c r="B139" s="94" t="s">
        <v>158</v>
      </c>
      <c r="C139" s="94" t="s">
        <v>14</v>
      </c>
      <c r="D139" s="31">
        <f t="shared" si="32"/>
        <v>500</v>
      </c>
      <c r="E139" s="34">
        <v>500</v>
      </c>
      <c r="F139" s="31">
        <v>0</v>
      </c>
      <c r="G139" s="34">
        <v>0</v>
      </c>
      <c r="H139" s="94" t="s">
        <v>16</v>
      </c>
      <c r="I139" s="94" t="s">
        <v>20</v>
      </c>
      <c r="J139" s="68"/>
      <c r="K139" s="41"/>
    </row>
    <row r="140" spans="1:51" s="85" customFormat="1" ht="122.25" customHeight="1" x14ac:dyDescent="0.25">
      <c r="A140" s="98" t="s">
        <v>109</v>
      </c>
      <c r="B140" s="94" t="s">
        <v>110</v>
      </c>
      <c r="C140" s="94" t="s">
        <v>14</v>
      </c>
      <c r="D140" s="31">
        <f t="shared" si="32"/>
        <v>2500</v>
      </c>
      <c r="E140" s="31">
        <v>0</v>
      </c>
      <c r="F140" s="31">
        <v>2500</v>
      </c>
      <c r="G140" s="31">
        <v>0</v>
      </c>
      <c r="H140" s="99" t="s">
        <v>108</v>
      </c>
      <c r="I140" s="99" t="s">
        <v>20</v>
      </c>
      <c r="J140" s="68"/>
      <c r="K140" s="41"/>
    </row>
    <row r="141" spans="1:51" s="85" customFormat="1" ht="32.25" customHeight="1" x14ac:dyDescent="0.25">
      <c r="A141" s="189" t="s">
        <v>38</v>
      </c>
      <c r="B141" s="181" t="s">
        <v>115</v>
      </c>
      <c r="C141" s="124" t="s">
        <v>14</v>
      </c>
      <c r="D141" s="12">
        <f>E141+F141+G141</f>
        <v>201.4</v>
      </c>
      <c r="E141" s="12">
        <v>201.4</v>
      </c>
      <c r="F141" s="12">
        <v>0</v>
      </c>
      <c r="G141" s="12">
        <v>0</v>
      </c>
      <c r="H141" s="181" t="s">
        <v>108</v>
      </c>
      <c r="I141" s="181" t="s">
        <v>20</v>
      </c>
      <c r="J141" s="68"/>
      <c r="K141" s="41"/>
    </row>
    <row r="142" spans="1:51" s="85" customFormat="1" ht="35.25" customHeight="1" x14ac:dyDescent="0.25">
      <c r="A142" s="190"/>
      <c r="B142" s="182"/>
      <c r="C142" s="124" t="s">
        <v>15</v>
      </c>
      <c r="D142" s="12">
        <f>E142+F142+G142</f>
        <v>2036.2</v>
      </c>
      <c r="E142" s="12">
        <v>2036.2</v>
      </c>
      <c r="F142" s="12">
        <v>0</v>
      </c>
      <c r="G142" s="12">
        <v>0</v>
      </c>
      <c r="H142" s="182"/>
      <c r="I142" s="182"/>
      <c r="J142" s="68"/>
      <c r="K142" s="41"/>
    </row>
    <row r="143" spans="1:51" s="85" customFormat="1" ht="42.75" customHeight="1" x14ac:dyDescent="0.25">
      <c r="A143" s="191"/>
      <c r="B143" s="149"/>
      <c r="C143" s="124" t="s">
        <v>11</v>
      </c>
      <c r="D143" s="12">
        <f t="shared" ref="D143" si="33">E143+F143+G143</f>
        <v>2237.6</v>
      </c>
      <c r="E143" s="33">
        <v>2237.6</v>
      </c>
      <c r="F143" s="12">
        <v>0</v>
      </c>
      <c r="G143" s="12">
        <v>0</v>
      </c>
      <c r="H143" s="149"/>
      <c r="I143" s="149"/>
      <c r="J143" s="68"/>
      <c r="K143" s="41"/>
    </row>
    <row r="144" spans="1:51" s="85" customFormat="1" ht="42.75" customHeight="1" x14ac:dyDescent="0.25">
      <c r="A144" s="160" t="s">
        <v>94</v>
      </c>
      <c r="B144" s="157" t="s">
        <v>193</v>
      </c>
      <c r="C144" s="127" t="s">
        <v>14</v>
      </c>
      <c r="D144" s="31">
        <f>E144</f>
        <v>201.4</v>
      </c>
      <c r="E144" s="31">
        <v>201.4</v>
      </c>
      <c r="F144" s="31">
        <v>0</v>
      </c>
      <c r="G144" s="31">
        <v>0</v>
      </c>
      <c r="H144" s="157" t="s">
        <v>108</v>
      </c>
      <c r="I144" s="157" t="s">
        <v>20</v>
      </c>
      <c r="J144" s="68"/>
      <c r="K144" s="41"/>
    </row>
    <row r="145" spans="1:51" s="85" customFormat="1" ht="42.75" customHeight="1" x14ac:dyDescent="0.25">
      <c r="A145" s="161"/>
      <c r="B145" s="158"/>
      <c r="C145" s="127" t="s">
        <v>15</v>
      </c>
      <c r="D145" s="31">
        <f t="shared" ref="D145:D146" si="34">E145</f>
        <v>2036.2</v>
      </c>
      <c r="E145" s="31">
        <v>2036.2</v>
      </c>
      <c r="F145" s="31">
        <v>0</v>
      </c>
      <c r="G145" s="31">
        <v>0</v>
      </c>
      <c r="H145" s="158"/>
      <c r="I145" s="158"/>
      <c r="J145" s="68"/>
      <c r="K145" s="41"/>
    </row>
    <row r="146" spans="1:51" s="85" customFormat="1" ht="39.75" customHeight="1" x14ac:dyDescent="0.25">
      <c r="A146" s="162"/>
      <c r="B146" s="176"/>
      <c r="C146" s="127" t="s">
        <v>11</v>
      </c>
      <c r="D146" s="31">
        <f t="shared" si="34"/>
        <v>2237.6</v>
      </c>
      <c r="E146" s="31">
        <f>E145+E144</f>
        <v>2237.6</v>
      </c>
      <c r="F146" s="31">
        <v>0</v>
      </c>
      <c r="G146" s="31">
        <v>0</v>
      </c>
      <c r="H146" s="176"/>
      <c r="I146" s="176"/>
      <c r="J146" s="68"/>
      <c r="K146" s="41"/>
    </row>
    <row r="147" spans="1:51" s="26" customFormat="1" ht="109.5" customHeight="1" x14ac:dyDescent="0.25">
      <c r="A147" s="87" t="s">
        <v>39</v>
      </c>
      <c r="B147" s="119" t="s">
        <v>180</v>
      </c>
      <c r="C147" s="86" t="s">
        <v>14</v>
      </c>
      <c r="D147" s="12">
        <f>E147+F147+G147</f>
        <v>0</v>
      </c>
      <c r="E147" s="12">
        <v>0</v>
      </c>
      <c r="F147" s="12">
        <v>0</v>
      </c>
      <c r="G147" s="12">
        <v>0</v>
      </c>
      <c r="H147" s="86" t="s">
        <v>16</v>
      </c>
      <c r="I147" s="86" t="s">
        <v>27</v>
      </c>
      <c r="J147" s="68" t="s">
        <v>133</v>
      </c>
      <c r="K147" s="42"/>
    </row>
    <row r="148" spans="1:51" s="4" customFormat="1" ht="108.75" customHeight="1" x14ac:dyDescent="0.25">
      <c r="A148" s="87" t="s">
        <v>46</v>
      </c>
      <c r="B148" s="86" t="s">
        <v>66</v>
      </c>
      <c r="C148" s="86" t="s">
        <v>14</v>
      </c>
      <c r="D148" s="12">
        <f>E148+F148+G148</f>
        <v>90800</v>
      </c>
      <c r="E148" s="33">
        <v>28200</v>
      </c>
      <c r="F148" s="12">
        <v>30100</v>
      </c>
      <c r="G148" s="12">
        <v>32500</v>
      </c>
      <c r="H148" s="86" t="s">
        <v>88</v>
      </c>
      <c r="I148" s="86" t="s">
        <v>22</v>
      </c>
      <c r="J148" s="68"/>
      <c r="K148" s="41"/>
      <c r="L148" s="10"/>
      <c r="M148" s="10"/>
      <c r="N148" s="10"/>
      <c r="O148" s="10"/>
      <c r="P148" s="10"/>
      <c r="Q148" s="10"/>
      <c r="R148" s="10"/>
      <c r="S148" s="10"/>
      <c r="T148" s="10"/>
      <c r="U148" s="10"/>
      <c r="V148" s="10"/>
      <c r="W148" s="10"/>
      <c r="X148" s="10"/>
      <c r="Y148" s="10"/>
      <c r="Z148" s="10"/>
      <c r="AA148" s="10"/>
      <c r="AB148" s="10"/>
      <c r="AC148" s="10"/>
      <c r="AD148" s="10"/>
      <c r="AE148" s="10"/>
      <c r="AF148" s="10"/>
      <c r="AG148" s="10"/>
      <c r="AH148" s="10"/>
      <c r="AI148" s="10"/>
      <c r="AJ148" s="10"/>
      <c r="AK148" s="10"/>
      <c r="AL148" s="10"/>
      <c r="AM148" s="10"/>
      <c r="AN148" s="10"/>
      <c r="AO148" s="10"/>
      <c r="AP148" s="10"/>
      <c r="AQ148" s="10"/>
      <c r="AR148" s="10"/>
      <c r="AS148" s="10"/>
      <c r="AT148" s="10"/>
      <c r="AU148" s="10"/>
      <c r="AV148" s="10"/>
      <c r="AW148" s="10"/>
      <c r="AX148" s="10"/>
      <c r="AY148" s="10"/>
    </row>
    <row r="149" spans="1:51" s="4" customFormat="1" ht="31.5" customHeight="1" x14ac:dyDescent="0.25">
      <c r="A149" s="215" t="s">
        <v>60</v>
      </c>
      <c r="B149" s="216"/>
      <c r="C149" s="15" t="s">
        <v>14</v>
      </c>
      <c r="D149" s="30">
        <f t="shared" ref="D149:D151" si="35">E149+F149+G149</f>
        <v>108789.6</v>
      </c>
      <c r="E149" s="30">
        <f>E148+E147+E134+E141</f>
        <v>31544.400000000001</v>
      </c>
      <c r="F149" s="30">
        <f t="shared" ref="F149:G149" si="36">F148+F147+F134+F141</f>
        <v>37418.199999999997</v>
      </c>
      <c r="G149" s="30">
        <f t="shared" si="36"/>
        <v>39827</v>
      </c>
      <c r="H149" s="241" t="s">
        <v>16</v>
      </c>
      <c r="I149" s="241" t="s">
        <v>27</v>
      </c>
      <c r="J149" s="68"/>
      <c r="K149" s="41"/>
      <c r="L149" s="10"/>
      <c r="M149" s="10"/>
      <c r="N149" s="10"/>
      <c r="O149" s="10"/>
      <c r="P149" s="10"/>
      <c r="Q149" s="10"/>
      <c r="R149" s="10"/>
      <c r="S149" s="10"/>
      <c r="T149" s="10"/>
      <c r="U149" s="10"/>
      <c r="V149" s="10"/>
      <c r="W149" s="10"/>
      <c r="X149" s="10"/>
      <c r="Y149" s="10"/>
      <c r="Z149" s="10"/>
      <c r="AA149" s="10"/>
      <c r="AB149" s="10"/>
      <c r="AC149" s="10"/>
      <c r="AD149" s="10"/>
      <c r="AE149" s="10"/>
      <c r="AF149" s="10"/>
      <c r="AG149" s="10"/>
      <c r="AH149" s="10"/>
      <c r="AI149" s="10"/>
      <c r="AJ149" s="10"/>
      <c r="AK149" s="10"/>
      <c r="AL149" s="10"/>
      <c r="AM149" s="10"/>
      <c r="AN149" s="10"/>
      <c r="AO149" s="10"/>
      <c r="AP149" s="10"/>
      <c r="AQ149" s="10"/>
      <c r="AR149" s="10"/>
      <c r="AS149" s="10"/>
      <c r="AT149" s="10"/>
      <c r="AU149" s="10"/>
      <c r="AV149" s="10"/>
      <c r="AW149" s="10"/>
      <c r="AX149" s="10"/>
      <c r="AY149" s="10"/>
    </row>
    <row r="150" spans="1:51" s="4" customFormat="1" ht="31.5" x14ac:dyDescent="0.25">
      <c r="A150" s="217"/>
      <c r="B150" s="218"/>
      <c r="C150" s="15" t="s">
        <v>15</v>
      </c>
      <c r="D150" s="30">
        <f t="shared" si="35"/>
        <v>2036.2</v>
      </c>
      <c r="E150" s="30">
        <f>E142</f>
        <v>2036.2</v>
      </c>
      <c r="F150" s="30">
        <v>0</v>
      </c>
      <c r="G150" s="30">
        <v>0</v>
      </c>
      <c r="H150" s="242"/>
      <c r="I150" s="242"/>
      <c r="J150" s="68"/>
      <c r="K150" s="41"/>
      <c r="L150" s="10"/>
      <c r="M150" s="10"/>
      <c r="N150" s="10"/>
      <c r="O150" s="10"/>
      <c r="P150" s="10"/>
      <c r="Q150" s="10"/>
      <c r="R150" s="10"/>
      <c r="S150" s="10"/>
      <c r="T150" s="10"/>
      <c r="U150" s="10"/>
      <c r="V150" s="10"/>
      <c r="W150" s="10"/>
      <c r="X150" s="10"/>
      <c r="Y150" s="10"/>
      <c r="Z150" s="10"/>
      <c r="AA150" s="10"/>
      <c r="AB150" s="10"/>
      <c r="AC150" s="10"/>
      <c r="AD150" s="10"/>
      <c r="AE150" s="10"/>
      <c r="AF150" s="10"/>
      <c r="AG150" s="10"/>
      <c r="AH150" s="10"/>
      <c r="AI150" s="10"/>
      <c r="AJ150" s="10"/>
      <c r="AK150" s="10"/>
      <c r="AL150" s="10"/>
      <c r="AM150" s="10"/>
      <c r="AN150" s="10"/>
      <c r="AO150" s="10"/>
      <c r="AP150" s="10"/>
      <c r="AQ150" s="10"/>
      <c r="AR150" s="10"/>
      <c r="AS150" s="10"/>
      <c r="AT150" s="10"/>
      <c r="AU150" s="10"/>
      <c r="AV150" s="10"/>
      <c r="AW150" s="10"/>
      <c r="AX150" s="10"/>
      <c r="AY150" s="10"/>
    </row>
    <row r="151" spans="1:51" s="4" customFormat="1" x14ac:dyDescent="0.25">
      <c r="A151" s="219"/>
      <c r="B151" s="220"/>
      <c r="C151" s="61" t="s">
        <v>139</v>
      </c>
      <c r="D151" s="30">
        <f t="shared" si="35"/>
        <v>110825.79999999999</v>
      </c>
      <c r="E151" s="62">
        <f>E149+E150</f>
        <v>33580.6</v>
      </c>
      <c r="F151" s="62">
        <f t="shared" ref="F151:G151" si="37">F149+F150</f>
        <v>37418.199999999997</v>
      </c>
      <c r="G151" s="62">
        <f t="shared" si="37"/>
        <v>39827</v>
      </c>
      <c r="H151" s="243"/>
      <c r="I151" s="243"/>
      <c r="J151" s="68"/>
      <c r="K151" s="41"/>
      <c r="L151" s="10"/>
      <c r="M151" s="10"/>
      <c r="N151" s="10"/>
      <c r="O151" s="10"/>
      <c r="P151" s="10"/>
      <c r="Q151" s="10"/>
      <c r="R151" s="10"/>
      <c r="S151" s="10"/>
      <c r="T151" s="10"/>
      <c r="U151" s="10"/>
      <c r="V151" s="10"/>
      <c r="W151" s="10"/>
      <c r="X151" s="10"/>
      <c r="Y151" s="10"/>
      <c r="Z151" s="10"/>
      <c r="AA151" s="10"/>
      <c r="AB151" s="10"/>
      <c r="AC151" s="10"/>
      <c r="AD151" s="10"/>
      <c r="AE151" s="10"/>
      <c r="AF151" s="10"/>
      <c r="AG151" s="10"/>
      <c r="AH151" s="10"/>
      <c r="AI151" s="10"/>
      <c r="AJ151" s="10"/>
      <c r="AK151" s="10"/>
      <c r="AL151" s="10"/>
      <c r="AM151" s="10"/>
      <c r="AN151" s="10"/>
      <c r="AO151" s="10"/>
      <c r="AP151" s="10"/>
      <c r="AQ151" s="10"/>
      <c r="AR151" s="10"/>
      <c r="AS151" s="10"/>
      <c r="AT151" s="10"/>
      <c r="AU151" s="10"/>
      <c r="AV151" s="10"/>
      <c r="AW151" s="10"/>
      <c r="AX151" s="10"/>
      <c r="AY151" s="10"/>
    </row>
    <row r="152" spans="1:51" s="4" customFormat="1" ht="25.5" hidden="1" customHeight="1" x14ac:dyDescent="0.25">
      <c r="A152" s="247" t="s">
        <v>45</v>
      </c>
      <c r="B152" s="248"/>
      <c r="C152" s="248"/>
      <c r="D152" s="248"/>
      <c r="E152" s="248"/>
      <c r="F152" s="248"/>
      <c r="G152" s="248"/>
      <c r="H152" s="248"/>
      <c r="I152" s="249"/>
      <c r="J152" s="68"/>
      <c r="K152" s="41"/>
      <c r="L152" s="10"/>
      <c r="M152" s="10"/>
      <c r="N152" s="10"/>
      <c r="O152" s="10"/>
      <c r="P152" s="10"/>
      <c r="Q152" s="10"/>
      <c r="R152" s="10"/>
      <c r="S152" s="10"/>
      <c r="T152" s="10"/>
      <c r="U152" s="10"/>
      <c r="V152" s="10"/>
      <c r="W152" s="10"/>
      <c r="X152" s="10"/>
      <c r="Y152" s="10"/>
      <c r="Z152" s="10"/>
      <c r="AA152" s="10"/>
      <c r="AB152" s="10"/>
      <c r="AC152" s="10"/>
      <c r="AD152" s="10"/>
      <c r="AE152" s="10"/>
      <c r="AF152" s="10"/>
      <c r="AG152" s="10"/>
      <c r="AH152" s="10"/>
      <c r="AI152" s="10"/>
      <c r="AJ152" s="10"/>
      <c r="AK152" s="10"/>
      <c r="AL152" s="10"/>
      <c r="AM152" s="10"/>
      <c r="AN152" s="10"/>
      <c r="AO152" s="10"/>
      <c r="AP152" s="10"/>
      <c r="AQ152" s="10"/>
      <c r="AR152" s="10"/>
      <c r="AS152" s="10"/>
      <c r="AT152" s="10"/>
      <c r="AU152" s="10"/>
      <c r="AV152" s="10"/>
      <c r="AW152" s="10"/>
      <c r="AX152" s="10"/>
      <c r="AY152" s="10"/>
    </row>
    <row r="153" spans="1:51" s="4" customFormat="1" ht="63" hidden="1" x14ac:dyDescent="0.25">
      <c r="A153" s="87">
        <v>1</v>
      </c>
      <c r="B153" s="86" t="s">
        <v>25</v>
      </c>
      <c r="C153" s="86" t="s">
        <v>14</v>
      </c>
      <c r="D153" s="12">
        <f>E153+F153+G153</f>
        <v>0</v>
      </c>
      <c r="E153" s="12">
        <f t="shared" ref="E153:G154" si="38">1000-1000</f>
        <v>0</v>
      </c>
      <c r="F153" s="12">
        <f t="shared" si="38"/>
        <v>0</v>
      </c>
      <c r="G153" s="12">
        <f t="shared" si="38"/>
        <v>0</v>
      </c>
      <c r="H153" s="86" t="s">
        <v>16</v>
      </c>
      <c r="I153" s="86" t="s">
        <v>20</v>
      </c>
      <c r="J153" s="250"/>
      <c r="K153" s="251"/>
      <c r="L153" s="251"/>
      <c r="M153" s="10"/>
      <c r="N153" s="10"/>
      <c r="O153" s="10"/>
      <c r="P153" s="10"/>
      <c r="Q153" s="10"/>
      <c r="R153" s="10"/>
      <c r="S153" s="10"/>
      <c r="T153" s="10"/>
      <c r="U153" s="10"/>
      <c r="V153" s="10"/>
      <c r="W153" s="10"/>
      <c r="X153" s="10"/>
      <c r="Y153" s="10"/>
      <c r="Z153" s="10"/>
      <c r="AA153" s="10"/>
      <c r="AB153" s="10"/>
      <c r="AC153" s="10"/>
      <c r="AD153" s="10"/>
      <c r="AE153" s="10"/>
      <c r="AF153" s="10"/>
      <c r="AG153" s="10"/>
      <c r="AH153" s="10"/>
      <c r="AI153" s="10"/>
      <c r="AJ153" s="10"/>
      <c r="AK153" s="10"/>
      <c r="AL153" s="10"/>
      <c r="AM153" s="10"/>
      <c r="AN153" s="10"/>
      <c r="AO153" s="10"/>
      <c r="AP153" s="10"/>
      <c r="AQ153" s="10"/>
      <c r="AR153" s="10"/>
      <c r="AS153" s="10"/>
      <c r="AT153" s="10"/>
      <c r="AU153" s="10"/>
      <c r="AV153" s="10"/>
      <c r="AW153" s="10"/>
      <c r="AX153" s="10"/>
      <c r="AY153" s="10"/>
    </row>
    <row r="154" spans="1:51" s="4" customFormat="1" ht="46.5" hidden="1" customHeight="1" x14ac:dyDescent="0.25">
      <c r="A154" s="93" t="s">
        <v>40</v>
      </c>
      <c r="B154" s="94" t="s">
        <v>117</v>
      </c>
      <c r="C154" s="94" t="s">
        <v>14</v>
      </c>
      <c r="D154" s="31">
        <f>E154+F154+G154</f>
        <v>0</v>
      </c>
      <c r="E154" s="31">
        <f t="shared" si="38"/>
        <v>0</v>
      </c>
      <c r="F154" s="31">
        <f t="shared" si="38"/>
        <v>0</v>
      </c>
      <c r="G154" s="31">
        <f t="shared" si="38"/>
        <v>0</v>
      </c>
      <c r="H154" s="94" t="s">
        <v>108</v>
      </c>
      <c r="I154" s="94" t="s">
        <v>20</v>
      </c>
      <c r="J154" s="68" t="s">
        <v>123</v>
      </c>
      <c r="K154" s="88"/>
      <c r="L154" s="88"/>
      <c r="M154" s="10"/>
      <c r="N154" s="10"/>
      <c r="O154" s="10"/>
      <c r="P154" s="10"/>
      <c r="Q154" s="10"/>
      <c r="R154" s="10"/>
      <c r="S154" s="10"/>
      <c r="T154" s="10"/>
      <c r="U154" s="10"/>
      <c r="V154" s="10"/>
      <c r="W154" s="10"/>
      <c r="X154" s="10"/>
      <c r="Y154" s="10"/>
      <c r="Z154" s="10"/>
      <c r="AA154" s="10"/>
      <c r="AB154" s="10"/>
      <c r="AC154" s="10"/>
      <c r="AD154" s="10"/>
      <c r="AE154" s="10"/>
      <c r="AF154" s="10"/>
      <c r="AG154" s="10"/>
      <c r="AH154" s="10"/>
      <c r="AI154" s="10"/>
      <c r="AJ154" s="10"/>
      <c r="AK154" s="10"/>
      <c r="AL154" s="10"/>
      <c r="AM154" s="10"/>
      <c r="AN154" s="10"/>
      <c r="AO154" s="10"/>
      <c r="AP154" s="10"/>
      <c r="AQ154" s="10"/>
      <c r="AR154" s="10"/>
      <c r="AS154" s="10"/>
      <c r="AT154" s="10"/>
      <c r="AU154" s="10"/>
      <c r="AV154" s="10"/>
      <c r="AW154" s="10"/>
      <c r="AX154" s="10"/>
      <c r="AY154" s="10"/>
    </row>
    <row r="155" spans="1:51" s="4" customFormat="1" ht="23.25" customHeight="1" x14ac:dyDescent="0.25">
      <c r="A155" s="247" t="s">
        <v>189</v>
      </c>
      <c r="B155" s="248"/>
      <c r="C155" s="248"/>
      <c r="D155" s="248"/>
      <c r="E155" s="248"/>
      <c r="F155" s="248"/>
      <c r="G155" s="248"/>
      <c r="H155" s="248"/>
      <c r="I155" s="249"/>
      <c r="J155" s="68"/>
      <c r="K155" s="41"/>
      <c r="L155" s="10"/>
      <c r="M155" s="10"/>
      <c r="N155" s="10"/>
      <c r="O155" s="10"/>
      <c r="P155" s="10"/>
      <c r="Q155" s="10"/>
      <c r="R155" s="10"/>
      <c r="S155" s="10"/>
      <c r="T155" s="10"/>
      <c r="U155" s="10"/>
      <c r="V155" s="10"/>
      <c r="W155" s="10"/>
      <c r="X155" s="10"/>
      <c r="Y155" s="10"/>
      <c r="Z155" s="10"/>
      <c r="AA155" s="10"/>
      <c r="AB155" s="10"/>
      <c r="AC155" s="10"/>
      <c r="AD155" s="10"/>
      <c r="AE155" s="10"/>
      <c r="AF155" s="10"/>
      <c r="AG155" s="10"/>
      <c r="AH155" s="10"/>
      <c r="AI155" s="10"/>
      <c r="AJ155" s="10"/>
      <c r="AK155" s="10"/>
      <c r="AL155" s="10"/>
      <c r="AM155" s="10"/>
      <c r="AN155" s="10"/>
      <c r="AO155" s="10"/>
      <c r="AP155" s="10"/>
      <c r="AQ155" s="10"/>
      <c r="AR155" s="10"/>
      <c r="AS155" s="10"/>
      <c r="AT155" s="10"/>
      <c r="AU155" s="10"/>
      <c r="AV155" s="10"/>
      <c r="AW155" s="10"/>
      <c r="AX155" s="10"/>
      <c r="AY155" s="10"/>
    </row>
    <row r="156" spans="1:51" s="14" customFormat="1" ht="47.25" x14ac:dyDescent="0.25">
      <c r="A156" s="87" t="s">
        <v>37</v>
      </c>
      <c r="B156" s="86" t="s">
        <v>29</v>
      </c>
      <c r="C156" s="86" t="s">
        <v>14</v>
      </c>
      <c r="D156" s="33">
        <f>SUM(D157:D164)</f>
        <v>2000</v>
      </c>
      <c r="E156" s="12">
        <f>SUM(E157:E164)</f>
        <v>1000</v>
      </c>
      <c r="F156" s="33">
        <f t="shared" ref="F156:G156" si="39">SUM(F157:F164)</f>
        <v>1000</v>
      </c>
      <c r="G156" s="33">
        <f t="shared" si="39"/>
        <v>0</v>
      </c>
      <c r="H156" s="86" t="s">
        <v>16</v>
      </c>
      <c r="I156" s="86" t="s">
        <v>30</v>
      </c>
      <c r="J156" s="68"/>
      <c r="K156" s="42"/>
      <c r="L156" s="23"/>
      <c r="M156" s="23"/>
      <c r="N156" s="23"/>
      <c r="O156" s="23"/>
      <c r="P156" s="23"/>
      <c r="Q156" s="23"/>
      <c r="R156" s="23"/>
      <c r="S156" s="23"/>
      <c r="T156" s="23"/>
      <c r="U156" s="23"/>
      <c r="V156" s="23"/>
      <c r="W156" s="23"/>
      <c r="X156" s="23"/>
      <c r="Y156" s="23"/>
      <c r="Z156" s="23"/>
      <c r="AA156" s="23"/>
      <c r="AB156" s="23"/>
      <c r="AC156" s="23"/>
      <c r="AD156" s="23"/>
      <c r="AE156" s="23"/>
      <c r="AF156" s="23"/>
      <c r="AG156" s="23"/>
      <c r="AH156" s="23"/>
      <c r="AI156" s="23"/>
      <c r="AJ156" s="23"/>
      <c r="AK156" s="23"/>
      <c r="AL156" s="23"/>
      <c r="AM156" s="23"/>
      <c r="AN156" s="23"/>
      <c r="AO156" s="23"/>
      <c r="AP156" s="23"/>
      <c r="AQ156" s="23"/>
      <c r="AR156" s="23"/>
      <c r="AS156" s="23"/>
      <c r="AT156" s="23"/>
      <c r="AU156" s="23"/>
      <c r="AV156" s="23"/>
      <c r="AW156" s="23"/>
      <c r="AX156" s="23"/>
      <c r="AY156" s="23"/>
    </row>
    <row r="157" spans="1:51" s="14" customFormat="1" ht="47.25" x14ac:dyDescent="0.25">
      <c r="A157" s="93" t="s">
        <v>40</v>
      </c>
      <c r="B157" s="94" t="s">
        <v>71</v>
      </c>
      <c r="C157" s="94" t="s">
        <v>14</v>
      </c>
      <c r="D157" s="31">
        <f t="shared" ref="D157:D162" si="40">E157+F157+G157</f>
        <v>0</v>
      </c>
      <c r="E157" s="31">
        <f>100-100</f>
        <v>0</v>
      </c>
      <c r="F157" s="34">
        <v>0</v>
      </c>
      <c r="G157" s="34">
        <v>0</v>
      </c>
      <c r="H157" s="94" t="s">
        <v>16</v>
      </c>
      <c r="I157" s="94" t="s">
        <v>30</v>
      </c>
      <c r="J157" s="68"/>
      <c r="K157" s="42"/>
      <c r="L157" s="23"/>
      <c r="M157" s="23"/>
      <c r="N157" s="23"/>
      <c r="O157" s="23"/>
      <c r="P157" s="23"/>
      <c r="Q157" s="23"/>
      <c r="R157" s="23"/>
      <c r="S157" s="23"/>
      <c r="T157" s="23"/>
      <c r="U157" s="23"/>
      <c r="V157" s="23"/>
      <c r="W157" s="23"/>
      <c r="X157" s="23"/>
      <c r="Y157" s="23"/>
      <c r="Z157" s="23"/>
      <c r="AA157" s="23"/>
      <c r="AB157" s="23"/>
      <c r="AC157" s="23"/>
      <c r="AD157" s="23"/>
      <c r="AE157" s="23"/>
      <c r="AF157" s="23"/>
      <c r="AG157" s="23"/>
      <c r="AH157" s="23"/>
      <c r="AI157" s="23"/>
      <c r="AJ157" s="23"/>
      <c r="AK157" s="23"/>
      <c r="AL157" s="23"/>
      <c r="AM157" s="23"/>
      <c r="AN157" s="23"/>
      <c r="AO157" s="23"/>
      <c r="AP157" s="23"/>
      <c r="AQ157" s="23"/>
      <c r="AR157" s="23"/>
      <c r="AS157" s="23"/>
      <c r="AT157" s="23"/>
      <c r="AU157" s="23"/>
      <c r="AV157" s="23"/>
      <c r="AW157" s="23"/>
      <c r="AX157" s="23"/>
      <c r="AY157" s="23"/>
    </row>
    <row r="158" spans="1:51" s="14" customFormat="1" ht="45" customHeight="1" x14ac:dyDescent="0.25">
      <c r="A158" s="93" t="s">
        <v>41</v>
      </c>
      <c r="B158" s="94" t="s">
        <v>73</v>
      </c>
      <c r="C158" s="94" t="s">
        <v>14</v>
      </c>
      <c r="D158" s="31">
        <f t="shared" si="40"/>
        <v>0</v>
      </c>
      <c r="E158" s="31">
        <f>100-100</f>
        <v>0</v>
      </c>
      <c r="F158" s="34">
        <v>0</v>
      </c>
      <c r="G158" s="34">
        <v>0</v>
      </c>
      <c r="H158" s="94" t="s">
        <v>16</v>
      </c>
      <c r="I158" s="94" t="s">
        <v>30</v>
      </c>
      <c r="J158" s="68"/>
      <c r="K158" s="42"/>
      <c r="L158" s="23"/>
      <c r="M158" s="23"/>
      <c r="N158" s="23"/>
      <c r="O158" s="23"/>
      <c r="P158" s="23"/>
      <c r="Q158" s="23"/>
      <c r="R158" s="23"/>
      <c r="S158" s="23"/>
      <c r="T158" s="23"/>
      <c r="U158" s="23"/>
      <c r="V158" s="23"/>
      <c r="W158" s="23"/>
      <c r="X158" s="23"/>
      <c r="Y158" s="23"/>
      <c r="Z158" s="23"/>
      <c r="AA158" s="23"/>
      <c r="AB158" s="23"/>
      <c r="AC158" s="23"/>
      <c r="AD158" s="23"/>
      <c r="AE158" s="23"/>
      <c r="AF158" s="23"/>
      <c r="AG158" s="23"/>
      <c r="AH158" s="23"/>
      <c r="AI158" s="23"/>
      <c r="AJ158" s="23"/>
      <c r="AK158" s="23"/>
      <c r="AL158" s="23"/>
      <c r="AM158" s="23"/>
      <c r="AN158" s="23"/>
      <c r="AO158" s="23"/>
      <c r="AP158" s="23"/>
      <c r="AQ158" s="23"/>
      <c r="AR158" s="23"/>
      <c r="AS158" s="23"/>
      <c r="AT158" s="23"/>
      <c r="AU158" s="23"/>
      <c r="AV158" s="23"/>
      <c r="AW158" s="23"/>
      <c r="AX158" s="23"/>
      <c r="AY158" s="23"/>
    </row>
    <row r="159" spans="1:51" s="14" customFormat="1" ht="47.25" x14ac:dyDescent="0.25">
      <c r="A159" s="93" t="s">
        <v>42</v>
      </c>
      <c r="B159" s="94" t="s">
        <v>155</v>
      </c>
      <c r="C159" s="94" t="s">
        <v>14</v>
      </c>
      <c r="D159" s="31">
        <f t="shared" si="40"/>
        <v>0</v>
      </c>
      <c r="E159" s="34">
        <f>1000-1000</f>
        <v>0</v>
      </c>
      <c r="F159" s="34">
        <v>0</v>
      </c>
      <c r="G159" s="34">
        <v>0</v>
      </c>
      <c r="H159" s="94" t="s">
        <v>16</v>
      </c>
      <c r="I159" s="94" t="s">
        <v>30</v>
      </c>
      <c r="J159" s="68"/>
      <c r="K159" s="42"/>
      <c r="L159" s="23"/>
      <c r="M159" s="23"/>
      <c r="N159" s="23"/>
      <c r="O159" s="23"/>
      <c r="P159" s="23"/>
      <c r="Q159" s="23"/>
      <c r="R159" s="23"/>
      <c r="S159" s="23"/>
      <c r="T159" s="23"/>
      <c r="U159" s="23"/>
      <c r="V159" s="23"/>
      <c r="W159" s="23"/>
      <c r="X159" s="23"/>
      <c r="Y159" s="23"/>
      <c r="Z159" s="23"/>
      <c r="AA159" s="23"/>
      <c r="AB159" s="23"/>
      <c r="AC159" s="23"/>
      <c r="AD159" s="23"/>
      <c r="AE159" s="23"/>
      <c r="AF159" s="23"/>
      <c r="AG159" s="23"/>
      <c r="AH159" s="23"/>
      <c r="AI159" s="23"/>
      <c r="AJ159" s="23"/>
      <c r="AK159" s="23"/>
      <c r="AL159" s="23"/>
      <c r="AM159" s="23"/>
      <c r="AN159" s="23"/>
      <c r="AO159" s="23"/>
      <c r="AP159" s="23"/>
      <c r="AQ159" s="23"/>
      <c r="AR159" s="23"/>
      <c r="AS159" s="23"/>
      <c r="AT159" s="23"/>
      <c r="AU159" s="23"/>
      <c r="AV159" s="23"/>
      <c r="AW159" s="23"/>
      <c r="AX159" s="23"/>
      <c r="AY159" s="23"/>
    </row>
    <row r="160" spans="1:51" s="14" customFormat="1" ht="47.25" x14ac:dyDescent="0.25">
      <c r="A160" s="93" t="s">
        <v>79</v>
      </c>
      <c r="B160" s="94" t="s">
        <v>86</v>
      </c>
      <c r="C160" s="94" t="s">
        <v>14</v>
      </c>
      <c r="D160" s="31">
        <f t="shared" si="40"/>
        <v>0</v>
      </c>
      <c r="E160" s="31">
        <f>100-100</f>
        <v>0</v>
      </c>
      <c r="F160" s="34">
        <v>0</v>
      </c>
      <c r="G160" s="34">
        <v>0</v>
      </c>
      <c r="H160" s="94" t="s">
        <v>16</v>
      </c>
      <c r="I160" s="94" t="s">
        <v>30</v>
      </c>
      <c r="J160" s="68"/>
      <c r="K160" s="42"/>
      <c r="L160" s="23"/>
      <c r="M160" s="23"/>
      <c r="N160" s="23"/>
      <c r="O160" s="23"/>
      <c r="P160" s="23"/>
      <c r="Q160" s="23"/>
      <c r="R160" s="23"/>
      <c r="S160" s="23"/>
      <c r="T160" s="23"/>
      <c r="U160" s="23"/>
      <c r="V160" s="23"/>
      <c r="W160" s="23"/>
      <c r="X160" s="23"/>
      <c r="Y160" s="23"/>
      <c r="Z160" s="23"/>
      <c r="AA160" s="23"/>
      <c r="AB160" s="23"/>
      <c r="AC160" s="23"/>
      <c r="AD160" s="23"/>
      <c r="AE160" s="23"/>
      <c r="AF160" s="23"/>
      <c r="AG160" s="23"/>
      <c r="AH160" s="23"/>
      <c r="AI160" s="23"/>
      <c r="AJ160" s="23"/>
      <c r="AK160" s="23"/>
      <c r="AL160" s="23"/>
      <c r="AM160" s="23"/>
      <c r="AN160" s="23"/>
      <c r="AO160" s="23"/>
      <c r="AP160" s="23"/>
      <c r="AQ160" s="23"/>
      <c r="AR160" s="23"/>
      <c r="AS160" s="23"/>
      <c r="AT160" s="23"/>
      <c r="AU160" s="23"/>
      <c r="AV160" s="23"/>
      <c r="AW160" s="23"/>
      <c r="AX160" s="23"/>
      <c r="AY160" s="23"/>
    </row>
    <row r="161" spans="1:51" s="14" customFormat="1" ht="47.25" x14ac:dyDescent="0.25">
      <c r="A161" s="93" t="s">
        <v>84</v>
      </c>
      <c r="B161" s="94" t="s">
        <v>165</v>
      </c>
      <c r="C161" s="94" t="s">
        <v>14</v>
      </c>
      <c r="D161" s="31">
        <f t="shared" si="40"/>
        <v>600</v>
      </c>
      <c r="E161" s="31">
        <f>500-200</f>
        <v>300</v>
      </c>
      <c r="F161" s="31">
        <f>500-200</f>
        <v>300</v>
      </c>
      <c r="G161" s="34">
        <f>500-500</f>
        <v>0</v>
      </c>
      <c r="H161" s="94" t="s">
        <v>16</v>
      </c>
      <c r="I161" s="94" t="s">
        <v>30</v>
      </c>
      <c r="J161" s="68"/>
      <c r="K161" s="42"/>
      <c r="L161" s="23"/>
      <c r="M161" s="23"/>
      <c r="N161" s="23"/>
      <c r="O161" s="23"/>
      <c r="P161" s="23"/>
      <c r="Q161" s="23"/>
      <c r="R161" s="23"/>
      <c r="S161" s="23"/>
      <c r="T161" s="23"/>
      <c r="U161" s="23"/>
      <c r="V161" s="23"/>
      <c r="W161" s="23"/>
      <c r="X161" s="23"/>
      <c r="Y161" s="23"/>
      <c r="Z161" s="23"/>
      <c r="AA161" s="23"/>
      <c r="AB161" s="23"/>
      <c r="AC161" s="23"/>
      <c r="AD161" s="23"/>
      <c r="AE161" s="23"/>
      <c r="AF161" s="23"/>
      <c r="AG161" s="23"/>
      <c r="AH161" s="23"/>
      <c r="AI161" s="23"/>
      <c r="AJ161" s="23"/>
      <c r="AK161" s="23"/>
      <c r="AL161" s="23"/>
      <c r="AM161" s="23"/>
      <c r="AN161" s="23"/>
      <c r="AO161" s="23"/>
      <c r="AP161" s="23"/>
      <c r="AQ161" s="23"/>
      <c r="AR161" s="23"/>
      <c r="AS161" s="23"/>
      <c r="AT161" s="23"/>
      <c r="AU161" s="23"/>
      <c r="AV161" s="23"/>
      <c r="AW161" s="23"/>
      <c r="AX161" s="23"/>
      <c r="AY161" s="23"/>
    </row>
    <row r="162" spans="1:51" s="14" customFormat="1" ht="63" x14ac:dyDescent="0.25">
      <c r="A162" s="111" t="s">
        <v>109</v>
      </c>
      <c r="B162" s="112" t="s">
        <v>167</v>
      </c>
      <c r="C162" s="112" t="s">
        <v>14</v>
      </c>
      <c r="D162" s="31">
        <f t="shared" si="40"/>
        <v>200</v>
      </c>
      <c r="E162" s="31">
        <v>100</v>
      </c>
      <c r="F162" s="31">
        <v>100</v>
      </c>
      <c r="G162" s="34">
        <f>100-100</f>
        <v>0</v>
      </c>
      <c r="H162" s="112" t="s">
        <v>16</v>
      </c>
      <c r="I162" s="112" t="s">
        <v>30</v>
      </c>
      <c r="J162" s="68"/>
      <c r="K162" s="42"/>
      <c r="L162" s="23"/>
      <c r="M162" s="23"/>
      <c r="N162" s="23"/>
      <c r="O162" s="23"/>
      <c r="P162" s="23"/>
      <c r="Q162" s="23"/>
      <c r="R162" s="23"/>
      <c r="S162" s="23"/>
      <c r="T162" s="23"/>
      <c r="U162" s="23"/>
      <c r="V162" s="23"/>
      <c r="W162" s="23"/>
      <c r="X162" s="23"/>
      <c r="Y162" s="23"/>
      <c r="Z162" s="23"/>
      <c r="AA162" s="23"/>
      <c r="AB162" s="23"/>
      <c r="AC162" s="23"/>
      <c r="AD162" s="23"/>
      <c r="AE162" s="23"/>
      <c r="AF162" s="23"/>
      <c r="AG162" s="23"/>
      <c r="AH162" s="23"/>
      <c r="AI162" s="23"/>
      <c r="AJ162" s="23"/>
      <c r="AK162" s="23"/>
      <c r="AL162" s="23"/>
      <c r="AM162" s="23"/>
      <c r="AN162" s="23"/>
      <c r="AO162" s="23"/>
      <c r="AP162" s="23"/>
      <c r="AQ162" s="23"/>
      <c r="AR162" s="23"/>
      <c r="AS162" s="23"/>
      <c r="AT162" s="23"/>
      <c r="AU162" s="23"/>
      <c r="AV162" s="23"/>
      <c r="AW162" s="23"/>
      <c r="AX162" s="23"/>
      <c r="AY162" s="23"/>
    </row>
    <row r="163" spans="1:51" s="14" customFormat="1" ht="47.25" x14ac:dyDescent="0.25">
      <c r="A163" s="111" t="s">
        <v>118</v>
      </c>
      <c r="B163" s="94" t="s">
        <v>78</v>
      </c>
      <c r="C163" s="94" t="s">
        <v>14</v>
      </c>
      <c r="D163" s="31">
        <f t="shared" ref="D163:D168" si="41">E163+F163+G163</f>
        <v>1000</v>
      </c>
      <c r="E163" s="31">
        <f>200+300</f>
        <v>500</v>
      </c>
      <c r="F163" s="31">
        <f>600-100</f>
        <v>500</v>
      </c>
      <c r="G163" s="34">
        <f>600-600</f>
        <v>0</v>
      </c>
      <c r="H163" s="94" t="s">
        <v>16</v>
      </c>
      <c r="I163" s="94" t="s">
        <v>31</v>
      </c>
      <c r="J163" s="68"/>
      <c r="K163" s="42"/>
      <c r="L163" s="23"/>
      <c r="M163" s="23"/>
      <c r="N163" s="23"/>
      <c r="O163" s="23"/>
      <c r="P163" s="23"/>
      <c r="Q163" s="23"/>
      <c r="R163" s="23"/>
      <c r="S163" s="23"/>
      <c r="T163" s="23"/>
      <c r="U163" s="23"/>
      <c r="V163" s="23"/>
      <c r="W163" s="23"/>
      <c r="X163" s="23"/>
      <c r="Y163" s="23"/>
      <c r="Z163" s="23"/>
      <c r="AA163" s="23"/>
      <c r="AB163" s="23"/>
      <c r="AC163" s="23"/>
      <c r="AD163" s="23"/>
      <c r="AE163" s="23"/>
      <c r="AF163" s="23"/>
      <c r="AG163" s="23"/>
      <c r="AH163" s="23"/>
      <c r="AI163" s="23"/>
      <c r="AJ163" s="23"/>
      <c r="AK163" s="23"/>
      <c r="AL163" s="23"/>
      <c r="AM163" s="23"/>
      <c r="AN163" s="23"/>
      <c r="AO163" s="23"/>
      <c r="AP163" s="23"/>
      <c r="AQ163" s="23"/>
      <c r="AR163" s="23"/>
      <c r="AS163" s="23"/>
      <c r="AT163" s="23"/>
      <c r="AU163" s="23"/>
      <c r="AV163" s="23"/>
      <c r="AW163" s="23"/>
      <c r="AX163" s="23"/>
      <c r="AY163" s="23"/>
    </row>
    <row r="164" spans="1:51" s="26" customFormat="1" ht="47.25" x14ac:dyDescent="0.25">
      <c r="A164" s="111" t="s">
        <v>146</v>
      </c>
      <c r="B164" s="94" t="s">
        <v>23</v>
      </c>
      <c r="C164" s="94" t="s">
        <v>14</v>
      </c>
      <c r="D164" s="31">
        <f>E164+F164+G164</f>
        <v>200</v>
      </c>
      <c r="E164" s="31">
        <f>200-100</f>
        <v>100</v>
      </c>
      <c r="F164" s="34">
        <f>250-150</f>
        <v>100</v>
      </c>
      <c r="G164" s="34">
        <f>300-300</f>
        <v>0</v>
      </c>
      <c r="H164" s="94" t="s">
        <v>16</v>
      </c>
      <c r="I164" s="94" t="s">
        <v>31</v>
      </c>
      <c r="J164" s="68"/>
      <c r="K164" s="42"/>
    </row>
    <row r="165" spans="1:51" s="14" customFormat="1" ht="53.25" customHeight="1" x14ac:dyDescent="0.25">
      <c r="A165" s="87" t="s">
        <v>38</v>
      </c>
      <c r="B165" s="86" t="s">
        <v>56</v>
      </c>
      <c r="C165" s="86" t="s">
        <v>14</v>
      </c>
      <c r="D165" s="12">
        <f t="shared" si="41"/>
        <v>3000</v>
      </c>
      <c r="E165" s="33">
        <f>E166+E167+E168+E169</f>
        <v>1000</v>
      </c>
      <c r="F165" s="33">
        <f t="shared" ref="F165:G165" si="42">F166+F167+F168+F169</f>
        <v>1000</v>
      </c>
      <c r="G165" s="33">
        <f t="shared" si="42"/>
        <v>1000</v>
      </c>
      <c r="H165" s="86" t="s">
        <v>16</v>
      </c>
      <c r="I165" s="86" t="s">
        <v>31</v>
      </c>
      <c r="J165" s="68"/>
      <c r="K165" s="42"/>
      <c r="L165" s="23"/>
      <c r="M165" s="23"/>
      <c r="N165" s="23"/>
      <c r="O165" s="23"/>
      <c r="P165" s="23"/>
      <c r="Q165" s="23"/>
      <c r="R165" s="23"/>
      <c r="S165" s="23"/>
      <c r="T165" s="23"/>
      <c r="U165" s="23"/>
      <c r="V165" s="23"/>
      <c r="W165" s="23"/>
      <c r="X165" s="23"/>
      <c r="Y165" s="23"/>
      <c r="Z165" s="23"/>
      <c r="AA165" s="23"/>
      <c r="AB165" s="23"/>
      <c r="AC165" s="23"/>
      <c r="AD165" s="23"/>
      <c r="AE165" s="23"/>
      <c r="AF165" s="23"/>
      <c r="AG165" s="23"/>
      <c r="AH165" s="23"/>
      <c r="AI165" s="23"/>
      <c r="AJ165" s="23"/>
      <c r="AK165" s="23"/>
      <c r="AL165" s="23"/>
      <c r="AM165" s="23"/>
      <c r="AN165" s="23"/>
      <c r="AO165" s="23"/>
      <c r="AP165" s="23"/>
      <c r="AQ165" s="23"/>
      <c r="AR165" s="23"/>
      <c r="AS165" s="23"/>
      <c r="AT165" s="23"/>
      <c r="AU165" s="23"/>
      <c r="AV165" s="23"/>
      <c r="AW165" s="23"/>
      <c r="AX165" s="23"/>
      <c r="AY165" s="23"/>
    </row>
    <row r="166" spans="1:51" s="4" customFormat="1" ht="126" x14ac:dyDescent="0.25">
      <c r="A166" s="93" t="s">
        <v>94</v>
      </c>
      <c r="B166" s="44" t="s">
        <v>80</v>
      </c>
      <c r="C166" s="94" t="s">
        <v>14</v>
      </c>
      <c r="D166" s="31">
        <f t="shared" si="41"/>
        <v>2100</v>
      </c>
      <c r="E166" s="34">
        <f>750-50</f>
        <v>700</v>
      </c>
      <c r="F166" s="34">
        <f>750-50</f>
        <v>700</v>
      </c>
      <c r="G166" s="34">
        <f>750-50</f>
        <v>700</v>
      </c>
      <c r="H166" s="94" t="s">
        <v>16</v>
      </c>
      <c r="I166" s="94" t="s">
        <v>32</v>
      </c>
      <c r="J166" s="68"/>
      <c r="K166" s="41"/>
      <c r="L166" s="10"/>
      <c r="M166" s="10"/>
      <c r="N166" s="10"/>
      <c r="O166" s="10"/>
      <c r="P166" s="10"/>
      <c r="Q166" s="10"/>
      <c r="R166" s="10"/>
      <c r="S166" s="10"/>
      <c r="T166" s="10"/>
      <c r="U166" s="10"/>
      <c r="V166" s="10"/>
      <c r="W166" s="10"/>
      <c r="X166" s="10"/>
      <c r="Y166" s="10"/>
      <c r="Z166" s="10"/>
      <c r="AA166" s="10"/>
      <c r="AB166" s="10"/>
      <c r="AC166" s="10"/>
      <c r="AD166" s="10"/>
      <c r="AE166" s="10"/>
      <c r="AF166" s="10"/>
      <c r="AG166" s="10"/>
      <c r="AH166" s="10"/>
      <c r="AI166" s="10"/>
      <c r="AJ166" s="10"/>
      <c r="AK166" s="10"/>
      <c r="AL166" s="10"/>
      <c r="AM166" s="10"/>
      <c r="AN166" s="10"/>
      <c r="AO166" s="10"/>
      <c r="AP166" s="10"/>
      <c r="AQ166" s="10"/>
      <c r="AR166" s="10"/>
      <c r="AS166" s="10"/>
      <c r="AT166" s="10"/>
      <c r="AU166" s="10"/>
      <c r="AV166" s="10"/>
      <c r="AW166" s="10"/>
      <c r="AX166" s="10"/>
      <c r="AY166" s="10"/>
    </row>
    <row r="167" spans="1:51" s="4" customFormat="1" ht="180" x14ac:dyDescent="0.25">
      <c r="A167" s="93" t="s">
        <v>49</v>
      </c>
      <c r="B167" s="45" t="s">
        <v>81</v>
      </c>
      <c r="C167" s="94" t="s">
        <v>14</v>
      </c>
      <c r="D167" s="31">
        <f t="shared" si="41"/>
        <v>300</v>
      </c>
      <c r="E167" s="34">
        <f t="shared" ref="E167:G169" si="43">150-50</f>
        <v>100</v>
      </c>
      <c r="F167" s="34">
        <f t="shared" si="43"/>
        <v>100</v>
      </c>
      <c r="G167" s="34">
        <f t="shared" si="43"/>
        <v>100</v>
      </c>
      <c r="H167" s="94" t="s">
        <v>16</v>
      </c>
      <c r="I167" s="94" t="s">
        <v>32</v>
      </c>
      <c r="J167" s="68"/>
      <c r="K167" s="41"/>
      <c r="L167" s="10"/>
      <c r="M167" s="10"/>
      <c r="N167" s="10"/>
      <c r="O167" s="10"/>
      <c r="P167" s="10"/>
      <c r="Q167" s="10"/>
      <c r="R167" s="10"/>
      <c r="S167" s="10"/>
      <c r="T167" s="10"/>
      <c r="U167" s="10"/>
      <c r="V167" s="10"/>
      <c r="W167" s="10"/>
      <c r="X167" s="10"/>
      <c r="Y167" s="10"/>
      <c r="Z167" s="10"/>
      <c r="AA167" s="10"/>
      <c r="AB167" s="10"/>
      <c r="AC167" s="10"/>
      <c r="AD167" s="10"/>
      <c r="AE167" s="10"/>
      <c r="AF167" s="10"/>
      <c r="AG167" s="10"/>
      <c r="AH167" s="10"/>
      <c r="AI167" s="10"/>
      <c r="AJ167" s="10"/>
      <c r="AK167" s="10"/>
      <c r="AL167" s="10"/>
      <c r="AM167" s="10"/>
      <c r="AN167" s="10"/>
      <c r="AO167" s="10"/>
      <c r="AP167" s="10"/>
      <c r="AQ167" s="10"/>
      <c r="AR167" s="10"/>
      <c r="AS167" s="10"/>
      <c r="AT167" s="10"/>
      <c r="AU167" s="10"/>
      <c r="AV167" s="10"/>
      <c r="AW167" s="10"/>
      <c r="AX167" s="10"/>
      <c r="AY167" s="10"/>
    </row>
    <row r="168" spans="1:51" s="4" customFormat="1" ht="129.75" customHeight="1" x14ac:dyDescent="0.25">
      <c r="A168" s="93" t="s">
        <v>50</v>
      </c>
      <c r="B168" s="94" t="s">
        <v>82</v>
      </c>
      <c r="C168" s="94" t="s">
        <v>14</v>
      </c>
      <c r="D168" s="34">
        <f t="shared" si="41"/>
        <v>400</v>
      </c>
      <c r="E168" s="34">
        <f>150-50+100</f>
        <v>200</v>
      </c>
      <c r="F168" s="34">
        <f t="shared" si="43"/>
        <v>100</v>
      </c>
      <c r="G168" s="34">
        <f t="shared" si="43"/>
        <v>100</v>
      </c>
      <c r="H168" s="94" t="s">
        <v>16</v>
      </c>
      <c r="I168" s="94" t="s">
        <v>32</v>
      </c>
      <c r="J168" s="68"/>
      <c r="K168" s="41"/>
      <c r="L168" s="10"/>
      <c r="M168" s="10"/>
      <c r="N168" s="10"/>
      <c r="O168" s="10"/>
      <c r="P168" s="10"/>
      <c r="Q168" s="10"/>
      <c r="R168" s="10"/>
      <c r="S168" s="10"/>
      <c r="T168" s="10"/>
      <c r="U168" s="10"/>
      <c r="V168" s="10"/>
      <c r="W168" s="10"/>
      <c r="X168" s="10"/>
      <c r="Y168" s="10"/>
      <c r="Z168" s="10"/>
      <c r="AA168" s="10"/>
      <c r="AB168" s="10"/>
      <c r="AC168" s="10"/>
      <c r="AD168" s="10"/>
      <c r="AE168" s="10"/>
      <c r="AF168" s="10"/>
      <c r="AG168" s="10"/>
      <c r="AH168" s="10"/>
      <c r="AI168" s="10"/>
      <c r="AJ168" s="10"/>
      <c r="AK168" s="10"/>
      <c r="AL168" s="10"/>
      <c r="AM168" s="10"/>
      <c r="AN168" s="10"/>
      <c r="AO168" s="10"/>
      <c r="AP168" s="10"/>
      <c r="AQ168" s="10"/>
      <c r="AR168" s="10"/>
      <c r="AS168" s="10"/>
      <c r="AT168" s="10"/>
      <c r="AU168" s="10"/>
      <c r="AV168" s="10"/>
      <c r="AW168" s="10"/>
      <c r="AX168" s="10"/>
      <c r="AY168" s="10"/>
    </row>
    <row r="169" spans="1:51" s="4" customFormat="1" ht="87.75" customHeight="1" x14ac:dyDescent="0.25">
      <c r="A169" s="97" t="s">
        <v>74</v>
      </c>
      <c r="B169" s="112" t="s">
        <v>90</v>
      </c>
      <c r="C169" s="94" t="s">
        <v>14</v>
      </c>
      <c r="D169" s="34">
        <f>E169+F169+G169</f>
        <v>200</v>
      </c>
      <c r="E169" s="82">
        <f>150-50-100</f>
        <v>0</v>
      </c>
      <c r="F169" s="31">
        <f t="shared" si="43"/>
        <v>100</v>
      </c>
      <c r="G169" s="31">
        <f t="shared" si="43"/>
        <v>100</v>
      </c>
      <c r="H169" s="99" t="s">
        <v>16</v>
      </c>
      <c r="I169" s="99" t="s">
        <v>32</v>
      </c>
      <c r="J169" s="68"/>
      <c r="K169" s="41"/>
      <c r="L169" s="10"/>
      <c r="M169" s="10"/>
      <c r="N169" s="10"/>
      <c r="O169" s="10"/>
      <c r="P169" s="10"/>
      <c r="Q169" s="10"/>
      <c r="R169" s="10"/>
      <c r="S169" s="10"/>
      <c r="T169" s="10"/>
      <c r="U169" s="10"/>
      <c r="V169" s="10"/>
      <c r="W169" s="10"/>
      <c r="X169" s="10"/>
      <c r="Y169" s="10"/>
      <c r="Z169" s="10"/>
      <c r="AA169" s="10"/>
      <c r="AB169" s="10"/>
      <c r="AC169" s="10"/>
      <c r="AD169" s="10"/>
      <c r="AE169" s="10"/>
      <c r="AF169" s="10"/>
      <c r="AG169" s="10"/>
      <c r="AH169" s="10"/>
      <c r="AI169" s="10"/>
      <c r="AJ169" s="10"/>
      <c r="AK169" s="10"/>
      <c r="AL169" s="10"/>
      <c r="AM169" s="10"/>
      <c r="AN169" s="10"/>
      <c r="AO169" s="10"/>
      <c r="AP169" s="10"/>
      <c r="AQ169" s="10"/>
      <c r="AR169" s="10"/>
      <c r="AS169" s="10"/>
      <c r="AT169" s="10"/>
      <c r="AU169" s="10"/>
      <c r="AV169" s="10"/>
      <c r="AW169" s="10"/>
      <c r="AX169" s="10"/>
      <c r="AY169" s="10"/>
    </row>
    <row r="170" spans="1:51" s="4" customFormat="1" ht="34.5" customHeight="1" x14ac:dyDescent="0.25">
      <c r="A170" s="252" t="s">
        <v>39</v>
      </c>
      <c r="B170" s="253" t="s">
        <v>181</v>
      </c>
      <c r="C170" s="86" t="s">
        <v>14</v>
      </c>
      <c r="D170" s="25">
        <f>E170+F170+G170</f>
        <v>1426.38</v>
      </c>
      <c r="E170" s="12">
        <f>E172-E171</f>
        <v>1426.38</v>
      </c>
      <c r="F170" s="12">
        <f>2617.2-2617.2</f>
        <v>0</v>
      </c>
      <c r="G170" s="12">
        <f>1481.9-1481.9</f>
        <v>0</v>
      </c>
      <c r="H170" s="256" t="s">
        <v>16</v>
      </c>
      <c r="I170" s="256" t="s">
        <v>55</v>
      </c>
      <c r="J170" s="68"/>
      <c r="K170" s="41"/>
      <c r="L170" s="10"/>
      <c r="M170" s="10"/>
      <c r="N170" s="10"/>
      <c r="O170" s="10"/>
      <c r="P170" s="10"/>
      <c r="Q170" s="10"/>
      <c r="R170" s="10"/>
      <c r="S170" s="10"/>
      <c r="T170" s="10"/>
      <c r="U170" s="10"/>
      <c r="V170" s="10"/>
      <c r="W170" s="10"/>
      <c r="X170" s="10"/>
      <c r="Y170" s="10"/>
      <c r="Z170" s="10"/>
      <c r="AA170" s="10"/>
      <c r="AB170" s="10"/>
      <c r="AC170" s="10"/>
      <c r="AD170" s="10"/>
      <c r="AE170" s="10"/>
      <c r="AF170" s="10"/>
      <c r="AG170" s="10"/>
      <c r="AH170" s="10"/>
      <c r="AI170" s="10"/>
      <c r="AJ170" s="10"/>
      <c r="AK170" s="10"/>
      <c r="AL170" s="10"/>
      <c r="AM170" s="10"/>
      <c r="AN170" s="10"/>
      <c r="AO170" s="10"/>
      <c r="AP170" s="10"/>
      <c r="AQ170" s="10"/>
      <c r="AR170" s="10"/>
      <c r="AS170" s="10"/>
      <c r="AT170" s="10"/>
      <c r="AU170" s="10"/>
      <c r="AV170" s="10"/>
      <c r="AW170" s="10"/>
      <c r="AX170" s="10"/>
      <c r="AY170" s="10"/>
    </row>
    <row r="171" spans="1:51" s="4" customFormat="1" ht="36.75" customHeight="1" x14ac:dyDescent="0.25">
      <c r="A171" s="252"/>
      <c r="B171" s="254"/>
      <c r="C171" s="86" t="s">
        <v>15</v>
      </c>
      <c r="D171" s="25">
        <f>E171+F171+G171</f>
        <v>1190.83</v>
      </c>
      <c r="E171" s="12">
        <v>1190.83</v>
      </c>
      <c r="F171" s="12">
        <v>0</v>
      </c>
      <c r="G171" s="12">
        <v>0</v>
      </c>
      <c r="H171" s="257"/>
      <c r="I171" s="257"/>
      <c r="J171" s="68"/>
      <c r="K171" s="41"/>
      <c r="L171" s="10"/>
      <c r="M171" s="10"/>
      <c r="N171" s="10"/>
      <c r="O171" s="10"/>
      <c r="P171" s="10"/>
      <c r="Q171" s="10"/>
      <c r="R171" s="10"/>
      <c r="S171" s="10"/>
      <c r="T171" s="10"/>
      <c r="U171" s="10"/>
      <c r="V171" s="10"/>
      <c r="W171" s="10"/>
      <c r="X171" s="10"/>
      <c r="Y171" s="10"/>
      <c r="Z171" s="10"/>
      <c r="AA171" s="10"/>
      <c r="AB171" s="10"/>
      <c r="AC171" s="10"/>
      <c r="AD171" s="10"/>
      <c r="AE171" s="10"/>
      <c r="AF171" s="10"/>
      <c r="AG171" s="10"/>
      <c r="AH171" s="10"/>
      <c r="AI171" s="10"/>
      <c r="AJ171" s="10"/>
      <c r="AK171" s="10"/>
      <c r="AL171" s="10"/>
      <c r="AM171" s="10"/>
      <c r="AN171" s="10"/>
      <c r="AO171" s="10"/>
      <c r="AP171" s="10"/>
      <c r="AQ171" s="10"/>
      <c r="AR171" s="10"/>
      <c r="AS171" s="10"/>
      <c r="AT171" s="10"/>
      <c r="AU171" s="10"/>
      <c r="AV171" s="10"/>
      <c r="AW171" s="10"/>
      <c r="AX171" s="10"/>
      <c r="AY171" s="10"/>
    </row>
    <row r="172" spans="1:51" s="4" customFormat="1" ht="24" customHeight="1" x14ac:dyDescent="0.25">
      <c r="A172" s="252"/>
      <c r="B172" s="255"/>
      <c r="C172" s="86" t="s">
        <v>11</v>
      </c>
      <c r="D172" s="25">
        <f>D170+D171</f>
        <v>2617.21</v>
      </c>
      <c r="E172" s="12">
        <v>2617.21</v>
      </c>
      <c r="F172" s="12">
        <f>2617.2-2617.2</f>
        <v>0</v>
      </c>
      <c r="G172" s="12">
        <f>G170+G171</f>
        <v>0</v>
      </c>
      <c r="H172" s="258"/>
      <c r="I172" s="258"/>
      <c r="J172" s="68"/>
      <c r="K172" s="41"/>
      <c r="L172" s="10"/>
      <c r="M172" s="10"/>
      <c r="N172" s="10"/>
      <c r="O172" s="10"/>
      <c r="P172" s="10"/>
      <c r="Q172" s="10"/>
      <c r="R172" s="10"/>
      <c r="S172" s="10"/>
      <c r="T172" s="10"/>
      <c r="U172" s="10"/>
      <c r="V172" s="10"/>
      <c r="W172" s="10"/>
      <c r="X172" s="10"/>
      <c r="Y172" s="10"/>
      <c r="Z172" s="10"/>
      <c r="AA172" s="10"/>
      <c r="AB172" s="10"/>
      <c r="AC172" s="10"/>
      <c r="AD172" s="10"/>
      <c r="AE172" s="10"/>
      <c r="AF172" s="10"/>
      <c r="AG172" s="10"/>
      <c r="AH172" s="10"/>
      <c r="AI172" s="10"/>
      <c r="AJ172" s="10"/>
      <c r="AK172" s="10"/>
      <c r="AL172" s="10"/>
      <c r="AM172" s="10"/>
      <c r="AN172" s="10"/>
      <c r="AO172" s="10"/>
      <c r="AP172" s="10"/>
      <c r="AQ172" s="10"/>
      <c r="AR172" s="10"/>
      <c r="AS172" s="10"/>
      <c r="AT172" s="10"/>
      <c r="AU172" s="10"/>
      <c r="AV172" s="10"/>
      <c r="AW172" s="10"/>
      <c r="AX172" s="10"/>
      <c r="AY172" s="10"/>
    </row>
    <row r="173" spans="1:51" s="4" customFormat="1" ht="31.5" customHeight="1" x14ac:dyDescent="0.25">
      <c r="A173" s="178" t="s">
        <v>46</v>
      </c>
      <c r="B173" s="253" t="s">
        <v>141</v>
      </c>
      <c r="C173" s="86" t="s">
        <v>14</v>
      </c>
      <c r="D173" s="25">
        <f>E173+F173+G173</f>
        <v>1612.6000000000001</v>
      </c>
      <c r="E173" s="12">
        <f>2617.2-2617.2</f>
        <v>0</v>
      </c>
      <c r="F173" s="33">
        <f>1481.9+63.2</f>
        <v>1545.1000000000001</v>
      </c>
      <c r="G173" s="33">
        <f>54.1+13.4</f>
        <v>67.5</v>
      </c>
      <c r="H173" s="256" t="s">
        <v>16</v>
      </c>
      <c r="I173" s="256" t="s">
        <v>55</v>
      </c>
      <c r="J173" s="68"/>
      <c r="K173" s="145"/>
      <c r="L173" s="10"/>
      <c r="M173" s="10"/>
      <c r="N173" s="10"/>
      <c r="O173" s="10"/>
      <c r="P173" s="10"/>
      <c r="Q173" s="10"/>
      <c r="R173" s="10"/>
      <c r="S173" s="10"/>
      <c r="T173" s="10"/>
      <c r="U173" s="10"/>
      <c r="V173" s="10"/>
      <c r="W173" s="10"/>
      <c r="X173" s="10"/>
      <c r="Y173" s="10"/>
      <c r="Z173" s="10"/>
      <c r="AA173" s="10"/>
      <c r="AB173" s="10"/>
      <c r="AC173" s="10"/>
      <c r="AD173" s="10"/>
      <c r="AE173" s="10"/>
      <c r="AF173" s="10"/>
      <c r="AG173" s="10"/>
      <c r="AH173" s="10"/>
      <c r="AI173" s="10"/>
      <c r="AJ173" s="10"/>
      <c r="AK173" s="10"/>
      <c r="AL173" s="10"/>
      <c r="AM173" s="10"/>
      <c r="AN173" s="10"/>
      <c r="AO173" s="10"/>
      <c r="AP173" s="10"/>
      <c r="AQ173" s="10"/>
      <c r="AR173" s="10"/>
      <c r="AS173" s="10"/>
      <c r="AT173" s="10"/>
      <c r="AU173" s="10"/>
      <c r="AV173" s="10"/>
      <c r="AW173" s="10"/>
      <c r="AX173" s="10"/>
      <c r="AY173" s="10"/>
    </row>
    <row r="174" spans="1:51" s="4" customFormat="1" ht="31.5" customHeight="1" x14ac:dyDescent="0.25">
      <c r="A174" s="179"/>
      <c r="B174" s="254"/>
      <c r="C174" s="86" t="s">
        <v>15</v>
      </c>
      <c r="D174" s="25">
        <f>E174+F174+G174</f>
        <v>0</v>
      </c>
      <c r="E174" s="12">
        <v>0</v>
      </c>
      <c r="F174" s="33">
        <v>0</v>
      </c>
      <c r="G174" s="33">
        <v>0</v>
      </c>
      <c r="H174" s="257"/>
      <c r="I174" s="257"/>
      <c r="J174" s="68"/>
      <c r="K174" s="41"/>
      <c r="L174" s="10"/>
      <c r="M174" s="10"/>
      <c r="N174" s="10"/>
      <c r="O174" s="10"/>
      <c r="P174" s="10"/>
      <c r="Q174" s="10"/>
      <c r="R174" s="10"/>
      <c r="S174" s="10"/>
      <c r="T174" s="10"/>
      <c r="U174" s="10"/>
      <c r="V174" s="10"/>
      <c r="W174" s="10"/>
      <c r="X174" s="10"/>
      <c r="Y174" s="10"/>
      <c r="Z174" s="10"/>
      <c r="AA174" s="10"/>
      <c r="AB174" s="10"/>
      <c r="AC174" s="10"/>
      <c r="AD174" s="10"/>
      <c r="AE174" s="10"/>
      <c r="AF174" s="10"/>
      <c r="AG174" s="10"/>
      <c r="AH174" s="10"/>
      <c r="AI174" s="10"/>
      <c r="AJ174" s="10"/>
      <c r="AK174" s="10"/>
      <c r="AL174" s="10"/>
      <c r="AM174" s="10"/>
      <c r="AN174" s="10"/>
      <c r="AO174" s="10"/>
      <c r="AP174" s="10"/>
      <c r="AQ174" s="10"/>
      <c r="AR174" s="10"/>
      <c r="AS174" s="10"/>
      <c r="AT174" s="10"/>
      <c r="AU174" s="10"/>
      <c r="AV174" s="10"/>
      <c r="AW174" s="10"/>
      <c r="AX174" s="10"/>
      <c r="AY174" s="10"/>
    </row>
    <row r="175" spans="1:51" s="4" customFormat="1" ht="18.75" customHeight="1" x14ac:dyDescent="0.25">
      <c r="A175" s="180"/>
      <c r="B175" s="255"/>
      <c r="C175" s="86" t="s">
        <v>11</v>
      </c>
      <c r="D175" s="25">
        <f>E175+F175+G175</f>
        <v>1612.6000000000001</v>
      </c>
      <c r="E175" s="12">
        <f>2617.2-2617.2</f>
        <v>0</v>
      </c>
      <c r="F175" s="33">
        <f>F173</f>
        <v>1545.1000000000001</v>
      </c>
      <c r="G175" s="33">
        <f>G173+G174</f>
        <v>67.5</v>
      </c>
      <c r="H175" s="258"/>
      <c r="I175" s="258"/>
      <c r="J175" s="68"/>
      <c r="K175" s="41"/>
      <c r="L175" s="10"/>
      <c r="M175" s="10"/>
      <c r="N175" s="10"/>
      <c r="O175" s="10"/>
      <c r="P175" s="10"/>
      <c r="Q175" s="10"/>
      <c r="R175" s="10"/>
      <c r="S175" s="10"/>
      <c r="T175" s="10"/>
      <c r="U175" s="10"/>
      <c r="V175" s="10"/>
      <c r="W175" s="10"/>
      <c r="X175" s="10"/>
      <c r="Y175" s="10"/>
      <c r="Z175" s="10"/>
      <c r="AA175" s="10"/>
      <c r="AB175" s="10"/>
      <c r="AC175" s="10"/>
      <c r="AD175" s="10"/>
      <c r="AE175" s="10"/>
      <c r="AF175" s="10"/>
      <c r="AG175" s="10"/>
      <c r="AH175" s="10"/>
      <c r="AI175" s="10"/>
      <c r="AJ175" s="10"/>
      <c r="AK175" s="10"/>
      <c r="AL175" s="10"/>
      <c r="AM175" s="10"/>
      <c r="AN175" s="10"/>
      <c r="AO175" s="10"/>
      <c r="AP175" s="10"/>
      <c r="AQ175" s="10"/>
      <c r="AR175" s="10"/>
      <c r="AS175" s="10"/>
      <c r="AT175" s="10"/>
      <c r="AU175" s="10"/>
      <c r="AV175" s="10"/>
      <c r="AW175" s="10"/>
      <c r="AX175" s="10"/>
      <c r="AY175" s="10"/>
    </row>
    <row r="176" spans="1:51" s="4" customFormat="1" ht="35.25" customHeight="1" x14ac:dyDescent="0.25">
      <c r="A176" s="259" t="s">
        <v>61</v>
      </c>
      <c r="B176" s="260"/>
      <c r="C176" s="15" t="s">
        <v>14</v>
      </c>
      <c r="D176" s="30">
        <f>E176+F176+G176</f>
        <v>8038.9800000000005</v>
      </c>
      <c r="E176" s="36">
        <f>E156+E165+E170</f>
        <v>3426.38</v>
      </c>
      <c r="F176" s="36">
        <f>F156+F165+F170+F173</f>
        <v>3545.1000000000004</v>
      </c>
      <c r="G176" s="36">
        <f>G156+G165+G170+G173</f>
        <v>1067.5</v>
      </c>
      <c r="H176" s="241" t="s">
        <v>16</v>
      </c>
      <c r="I176" s="241" t="s">
        <v>30</v>
      </c>
      <c r="J176" s="68"/>
      <c r="K176" s="41"/>
      <c r="L176" s="10"/>
      <c r="M176" s="10"/>
      <c r="N176" s="10"/>
      <c r="O176" s="10"/>
      <c r="P176" s="10"/>
      <c r="Q176" s="10"/>
      <c r="R176" s="10"/>
      <c r="S176" s="10"/>
      <c r="T176" s="10"/>
      <c r="U176" s="10"/>
      <c r="V176" s="10"/>
      <c r="W176" s="10"/>
      <c r="X176" s="10"/>
      <c r="Y176" s="10"/>
      <c r="Z176" s="10"/>
      <c r="AA176" s="10"/>
      <c r="AB176" s="10"/>
      <c r="AC176" s="10"/>
      <c r="AD176" s="10"/>
      <c r="AE176" s="10"/>
      <c r="AF176" s="10"/>
      <c r="AG176" s="10"/>
      <c r="AH176" s="10"/>
      <c r="AI176" s="10"/>
      <c r="AJ176" s="10"/>
      <c r="AK176" s="10"/>
      <c r="AL176" s="10"/>
      <c r="AM176" s="10"/>
      <c r="AN176" s="10"/>
      <c r="AO176" s="10"/>
      <c r="AP176" s="10"/>
      <c r="AQ176" s="10"/>
      <c r="AR176" s="10"/>
      <c r="AS176" s="10"/>
      <c r="AT176" s="10"/>
      <c r="AU176" s="10"/>
      <c r="AV176" s="10"/>
      <c r="AW176" s="10"/>
      <c r="AX176" s="10"/>
      <c r="AY176" s="10"/>
    </row>
    <row r="177" spans="1:51" s="4" customFormat="1" ht="28.5" customHeight="1" x14ac:dyDescent="0.25">
      <c r="A177" s="261"/>
      <c r="B177" s="262"/>
      <c r="C177" s="15" t="s">
        <v>15</v>
      </c>
      <c r="D177" s="30">
        <f t="shared" ref="D177:D178" si="44">E177+F177+G177</f>
        <v>1190.83</v>
      </c>
      <c r="E177" s="30">
        <f>E171</f>
        <v>1190.83</v>
      </c>
      <c r="F177" s="30">
        <f t="shared" ref="F177:G177" si="45">F171</f>
        <v>0</v>
      </c>
      <c r="G177" s="30">
        <f t="shared" si="45"/>
        <v>0</v>
      </c>
      <c r="H177" s="242"/>
      <c r="I177" s="242"/>
      <c r="J177" s="68"/>
      <c r="K177" s="41"/>
      <c r="L177" s="10"/>
      <c r="M177" s="10"/>
      <c r="N177" s="10"/>
      <c r="O177" s="10"/>
      <c r="P177" s="10"/>
      <c r="Q177" s="10"/>
      <c r="R177" s="10"/>
      <c r="S177" s="10"/>
      <c r="T177" s="10"/>
      <c r="U177" s="10"/>
      <c r="V177" s="10"/>
      <c r="W177" s="10"/>
      <c r="X177" s="10"/>
      <c r="Y177" s="10"/>
      <c r="Z177" s="10"/>
      <c r="AA177" s="10"/>
      <c r="AB177" s="10"/>
      <c r="AC177" s="10"/>
      <c r="AD177" s="10"/>
      <c r="AE177" s="10"/>
      <c r="AF177" s="10"/>
      <c r="AG177" s="10"/>
      <c r="AH177" s="10"/>
      <c r="AI177" s="10"/>
      <c r="AJ177" s="10"/>
      <c r="AK177" s="10"/>
      <c r="AL177" s="10"/>
      <c r="AM177" s="10"/>
      <c r="AN177" s="10"/>
      <c r="AO177" s="10"/>
      <c r="AP177" s="10"/>
      <c r="AQ177" s="10"/>
      <c r="AR177" s="10"/>
      <c r="AS177" s="10"/>
      <c r="AT177" s="10"/>
      <c r="AU177" s="10"/>
      <c r="AV177" s="10"/>
      <c r="AW177" s="10"/>
      <c r="AX177" s="10"/>
      <c r="AY177" s="10"/>
    </row>
    <row r="178" spans="1:51" s="4" customFormat="1" ht="17.25" customHeight="1" x14ac:dyDescent="0.25">
      <c r="A178" s="263"/>
      <c r="B178" s="264"/>
      <c r="C178" s="15" t="s">
        <v>11</v>
      </c>
      <c r="D178" s="30">
        <f t="shared" si="44"/>
        <v>9229.8100000000013</v>
      </c>
      <c r="E178" s="30">
        <f>E176+E177</f>
        <v>4617.21</v>
      </c>
      <c r="F178" s="30">
        <f t="shared" ref="F178:G178" si="46">F176+F177</f>
        <v>3545.1000000000004</v>
      </c>
      <c r="G178" s="30">
        <f t="shared" si="46"/>
        <v>1067.5</v>
      </c>
      <c r="H178" s="243"/>
      <c r="I178" s="243"/>
      <c r="J178" s="68"/>
      <c r="K178" s="41"/>
      <c r="L178" s="10"/>
      <c r="M178" s="10"/>
      <c r="N178" s="10"/>
      <c r="O178" s="10"/>
      <c r="P178" s="10"/>
      <c r="Q178" s="10"/>
      <c r="R178" s="10"/>
      <c r="S178" s="10"/>
      <c r="T178" s="10"/>
      <c r="U178" s="10"/>
      <c r="V178" s="10"/>
      <c r="W178" s="10"/>
      <c r="X178" s="10"/>
      <c r="Y178" s="10"/>
      <c r="Z178" s="10"/>
      <c r="AA178" s="10"/>
      <c r="AB178" s="10"/>
      <c r="AC178" s="10"/>
      <c r="AD178" s="10"/>
      <c r="AE178" s="10"/>
      <c r="AF178" s="10"/>
      <c r="AG178" s="10"/>
      <c r="AH178" s="10"/>
      <c r="AI178" s="10"/>
      <c r="AJ178" s="10"/>
      <c r="AK178" s="10"/>
      <c r="AL178" s="10"/>
      <c r="AM178" s="10"/>
      <c r="AN178" s="10"/>
      <c r="AO178" s="10"/>
      <c r="AP178" s="10"/>
      <c r="AQ178" s="10"/>
      <c r="AR178" s="10"/>
      <c r="AS178" s="10"/>
      <c r="AT178" s="10"/>
      <c r="AU178" s="10"/>
      <c r="AV178" s="10"/>
      <c r="AW178" s="10"/>
      <c r="AX178" s="10"/>
      <c r="AY178" s="10"/>
    </row>
    <row r="179" spans="1:51" s="4" customFormat="1" ht="20.25" hidden="1" customHeight="1" x14ac:dyDescent="0.25">
      <c r="A179" s="244" t="s">
        <v>190</v>
      </c>
      <c r="B179" s="245"/>
      <c r="C179" s="245"/>
      <c r="D179" s="245"/>
      <c r="E179" s="245"/>
      <c r="F179" s="245"/>
      <c r="G179" s="245"/>
      <c r="H179" s="245"/>
      <c r="I179" s="246"/>
      <c r="J179" s="68"/>
      <c r="K179" s="41"/>
      <c r="L179" s="10"/>
      <c r="M179" s="10"/>
      <c r="N179" s="10"/>
      <c r="O179" s="10"/>
      <c r="P179" s="10"/>
      <c r="Q179" s="10"/>
      <c r="R179" s="10"/>
      <c r="S179" s="10"/>
      <c r="T179" s="10"/>
      <c r="U179" s="10"/>
      <c r="V179" s="10"/>
      <c r="W179" s="10"/>
      <c r="X179" s="10"/>
      <c r="Y179" s="10"/>
      <c r="Z179" s="10"/>
      <c r="AA179" s="10"/>
      <c r="AB179" s="10"/>
      <c r="AC179" s="10"/>
      <c r="AD179" s="10"/>
      <c r="AE179" s="10"/>
      <c r="AF179" s="10"/>
      <c r="AG179" s="10"/>
      <c r="AH179" s="10"/>
      <c r="AI179" s="10"/>
      <c r="AJ179" s="10"/>
      <c r="AK179" s="10"/>
      <c r="AL179" s="10"/>
      <c r="AM179" s="10"/>
      <c r="AN179" s="10"/>
      <c r="AO179" s="10"/>
      <c r="AP179" s="10"/>
      <c r="AQ179" s="10"/>
      <c r="AR179" s="10"/>
      <c r="AS179" s="10"/>
      <c r="AT179" s="10"/>
      <c r="AU179" s="10"/>
      <c r="AV179" s="10"/>
      <c r="AW179" s="10"/>
      <c r="AX179" s="10"/>
      <c r="AY179" s="10"/>
    </row>
    <row r="180" spans="1:51" s="4" customFormat="1" ht="31.5" hidden="1" x14ac:dyDescent="0.25">
      <c r="A180" s="221">
        <v>1</v>
      </c>
      <c r="B180" s="151" t="s">
        <v>33</v>
      </c>
      <c r="C180" s="86" t="s">
        <v>14</v>
      </c>
      <c r="D180" s="101">
        <f>SUM(E180:G180)</f>
        <v>0</v>
      </c>
      <c r="E180" s="29">
        <v>0</v>
      </c>
      <c r="F180" s="29">
        <v>0</v>
      </c>
      <c r="G180" s="29">
        <v>0</v>
      </c>
      <c r="H180" s="151" t="s">
        <v>16</v>
      </c>
      <c r="I180" s="151" t="s">
        <v>34</v>
      </c>
      <c r="J180" s="68"/>
      <c r="K180" s="41"/>
      <c r="L180" s="10"/>
      <c r="M180" s="10"/>
      <c r="N180" s="10"/>
      <c r="O180" s="10"/>
      <c r="P180" s="10"/>
      <c r="Q180" s="10"/>
      <c r="R180" s="10"/>
      <c r="S180" s="10"/>
      <c r="T180" s="10"/>
      <c r="U180" s="10"/>
      <c r="V180" s="10"/>
      <c r="W180" s="10"/>
      <c r="X180" s="10"/>
      <c r="Y180" s="10"/>
      <c r="Z180" s="10"/>
      <c r="AA180" s="10"/>
      <c r="AB180" s="10"/>
      <c r="AC180" s="10"/>
      <c r="AD180" s="10"/>
      <c r="AE180" s="10"/>
      <c r="AF180" s="10"/>
      <c r="AG180" s="10"/>
      <c r="AH180" s="10"/>
      <c r="AI180" s="10"/>
      <c r="AJ180" s="10"/>
      <c r="AK180" s="10"/>
      <c r="AL180" s="10"/>
      <c r="AM180" s="10"/>
      <c r="AN180" s="10"/>
      <c r="AO180" s="10"/>
      <c r="AP180" s="10"/>
      <c r="AQ180" s="10"/>
      <c r="AR180" s="10"/>
      <c r="AS180" s="10"/>
      <c r="AT180" s="10"/>
      <c r="AU180" s="10"/>
      <c r="AV180" s="10"/>
      <c r="AW180" s="10"/>
      <c r="AX180" s="10"/>
      <c r="AY180" s="10"/>
    </row>
    <row r="181" spans="1:51" s="4" customFormat="1" ht="31.5" hidden="1" x14ac:dyDescent="0.25">
      <c r="A181" s="221"/>
      <c r="B181" s="151"/>
      <c r="C181" s="86" t="s">
        <v>15</v>
      </c>
      <c r="D181" s="101">
        <v>0</v>
      </c>
      <c r="E181" s="29">
        <v>0</v>
      </c>
      <c r="F181" s="29">
        <v>0</v>
      </c>
      <c r="G181" s="29">
        <v>0</v>
      </c>
      <c r="H181" s="151"/>
      <c r="I181" s="151"/>
      <c r="J181" s="68"/>
      <c r="K181" s="41"/>
      <c r="L181" s="10"/>
      <c r="M181" s="10"/>
      <c r="N181" s="10"/>
      <c r="O181" s="10"/>
      <c r="P181" s="10"/>
      <c r="Q181" s="10"/>
      <c r="R181" s="10"/>
      <c r="S181" s="10"/>
      <c r="T181" s="10"/>
      <c r="U181" s="10"/>
      <c r="V181" s="10"/>
      <c r="W181" s="10"/>
      <c r="X181" s="10"/>
      <c r="Y181" s="10"/>
      <c r="Z181" s="10"/>
      <c r="AA181" s="10"/>
      <c r="AB181" s="10"/>
      <c r="AC181" s="10"/>
      <c r="AD181" s="10"/>
      <c r="AE181" s="10"/>
      <c r="AF181" s="10"/>
      <c r="AG181" s="10"/>
      <c r="AH181" s="10"/>
      <c r="AI181" s="10"/>
      <c r="AJ181" s="10"/>
      <c r="AK181" s="10"/>
      <c r="AL181" s="10"/>
      <c r="AM181" s="10"/>
      <c r="AN181" s="10"/>
      <c r="AO181" s="10"/>
      <c r="AP181" s="10"/>
      <c r="AQ181" s="10"/>
      <c r="AR181" s="10"/>
      <c r="AS181" s="10"/>
      <c r="AT181" s="10"/>
      <c r="AU181" s="10"/>
      <c r="AV181" s="10"/>
      <c r="AW181" s="10"/>
      <c r="AX181" s="10"/>
      <c r="AY181" s="10"/>
    </row>
    <row r="182" spans="1:51" s="4" customFormat="1" ht="58.5" hidden="1" customHeight="1" x14ac:dyDescent="0.25">
      <c r="A182" s="221"/>
      <c r="B182" s="151"/>
      <c r="C182" s="86" t="s">
        <v>11</v>
      </c>
      <c r="D182" s="12">
        <f>SUM(E182:G182)</f>
        <v>0</v>
      </c>
      <c r="E182" s="16">
        <f>E180+E181</f>
        <v>0</v>
      </c>
      <c r="F182" s="16">
        <f>F180+F181</f>
        <v>0</v>
      </c>
      <c r="G182" s="16">
        <f>G180+G181</f>
        <v>0</v>
      </c>
      <c r="H182" s="151"/>
      <c r="I182" s="151"/>
      <c r="J182" s="68"/>
      <c r="K182" s="41"/>
      <c r="L182" s="10"/>
      <c r="M182" s="10"/>
      <c r="N182" s="10"/>
      <c r="O182" s="10"/>
      <c r="P182" s="10"/>
      <c r="Q182" s="10"/>
      <c r="R182" s="10"/>
      <c r="S182" s="10"/>
      <c r="T182" s="10"/>
      <c r="U182" s="10"/>
      <c r="V182" s="10"/>
      <c r="W182" s="10"/>
      <c r="X182" s="10"/>
      <c r="Y182" s="10"/>
      <c r="Z182" s="10"/>
      <c r="AA182" s="10"/>
      <c r="AB182" s="10"/>
      <c r="AC182" s="10"/>
      <c r="AD182" s="10"/>
      <c r="AE182" s="10"/>
      <c r="AF182" s="10"/>
      <c r="AG182" s="10"/>
      <c r="AH182" s="10"/>
      <c r="AI182" s="10"/>
      <c r="AJ182" s="10"/>
      <c r="AK182" s="10"/>
      <c r="AL182" s="10"/>
      <c r="AM182" s="10"/>
      <c r="AN182" s="10"/>
      <c r="AO182" s="10"/>
      <c r="AP182" s="10"/>
      <c r="AQ182" s="10"/>
      <c r="AR182" s="10"/>
      <c r="AS182" s="10"/>
      <c r="AT182" s="10"/>
      <c r="AU182" s="10"/>
      <c r="AV182" s="10"/>
      <c r="AW182" s="10"/>
      <c r="AX182" s="10"/>
      <c r="AY182" s="10"/>
    </row>
    <row r="183" spans="1:51" s="4" customFormat="1" ht="18" customHeight="1" x14ac:dyDescent="0.25">
      <c r="A183" s="244" t="s">
        <v>191</v>
      </c>
      <c r="B183" s="245"/>
      <c r="C183" s="245"/>
      <c r="D183" s="245"/>
      <c r="E183" s="245"/>
      <c r="F183" s="245"/>
      <c r="G183" s="245"/>
      <c r="H183" s="245"/>
      <c r="I183" s="246"/>
      <c r="J183" s="68"/>
      <c r="K183" s="41"/>
      <c r="L183" s="10"/>
      <c r="M183" s="10"/>
      <c r="N183" s="10"/>
      <c r="O183" s="10"/>
      <c r="P183" s="10"/>
      <c r="Q183" s="10"/>
      <c r="R183" s="10"/>
      <c r="S183" s="10"/>
      <c r="T183" s="10"/>
      <c r="U183" s="10"/>
      <c r="V183" s="10"/>
      <c r="W183" s="10"/>
      <c r="X183" s="10"/>
      <c r="Y183" s="10"/>
      <c r="Z183" s="10"/>
      <c r="AA183" s="10"/>
      <c r="AB183" s="10"/>
      <c r="AC183" s="10"/>
      <c r="AD183" s="10"/>
      <c r="AE183" s="10"/>
      <c r="AF183" s="10"/>
      <c r="AG183" s="10"/>
      <c r="AH183" s="10"/>
      <c r="AI183" s="10"/>
      <c r="AJ183" s="10"/>
      <c r="AK183" s="10"/>
      <c r="AL183" s="10"/>
      <c r="AM183" s="10"/>
      <c r="AN183" s="10"/>
      <c r="AO183" s="10"/>
      <c r="AP183" s="10"/>
      <c r="AQ183" s="10"/>
      <c r="AR183" s="10"/>
      <c r="AS183" s="10"/>
      <c r="AT183" s="10"/>
      <c r="AU183" s="10"/>
      <c r="AV183" s="10"/>
      <c r="AW183" s="10"/>
      <c r="AX183" s="10"/>
      <c r="AY183" s="10"/>
    </row>
    <row r="184" spans="1:51" s="80" customFormat="1" ht="177" customHeight="1" x14ac:dyDescent="0.25">
      <c r="A184" s="114" t="s">
        <v>37</v>
      </c>
      <c r="B184" s="76" t="s">
        <v>145</v>
      </c>
      <c r="C184" s="76" t="s">
        <v>14</v>
      </c>
      <c r="D184" s="12">
        <f>E184+F184+G184</f>
        <v>549.90000000000009</v>
      </c>
      <c r="E184" s="16">
        <v>183.3</v>
      </c>
      <c r="F184" s="16">
        <f>0+183.3</f>
        <v>183.3</v>
      </c>
      <c r="G184" s="16">
        <f>0+183.3</f>
        <v>183.3</v>
      </c>
      <c r="H184" s="109" t="s">
        <v>88</v>
      </c>
      <c r="I184" s="115" t="s">
        <v>144</v>
      </c>
      <c r="J184" s="77"/>
      <c r="K184" s="78"/>
      <c r="L184" s="79"/>
      <c r="M184" s="79"/>
      <c r="N184" s="79"/>
      <c r="O184" s="79"/>
      <c r="P184" s="79"/>
      <c r="Q184" s="79"/>
      <c r="R184" s="79"/>
      <c r="S184" s="79"/>
      <c r="T184" s="79"/>
      <c r="U184" s="79"/>
      <c r="V184" s="79"/>
      <c r="W184" s="79"/>
      <c r="X184" s="79"/>
      <c r="Y184" s="79"/>
      <c r="Z184" s="79"/>
      <c r="AA184" s="79"/>
      <c r="AB184" s="79"/>
      <c r="AC184" s="79"/>
      <c r="AD184" s="79"/>
      <c r="AE184" s="79"/>
      <c r="AF184" s="79"/>
      <c r="AG184" s="79"/>
      <c r="AH184" s="79"/>
      <c r="AI184" s="79"/>
      <c r="AJ184" s="79"/>
      <c r="AK184" s="79"/>
      <c r="AL184" s="79"/>
      <c r="AM184" s="79"/>
      <c r="AN184" s="79"/>
      <c r="AO184" s="79"/>
      <c r="AP184" s="79"/>
      <c r="AQ184" s="79"/>
      <c r="AR184" s="79"/>
      <c r="AS184" s="79"/>
      <c r="AT184" s="79"/>
      <c r="AU184" s="79"/>
      <c r="AV184" s="79"/>
      <c r="AW184" s="79"/>
      <c r="AX184" s="79"/>
      <c r="AY184" s="79"/>
    </row>
    <row r="185" spans="1:51" s="80" customFormat="1" ht="24.75" customHeight="1" x14ac:dyDescent="0.25">
      <c r="A185" s="279" t="s">
        <v>192</v>
      </c>
      <c r="B185" s="279"/>
      <c r="C185" s="279"/>
      <c r="D185" s="279"/>
      <c r="E185" s="279"/>
      <c r="F185" s="279"/>
      <c r="G185" s="279"/>
      <c r="H185" s="279"/>
      <c r="I185" s="279"/>
      <c r="J185" s="77"/>
      <c r="K185" s="78"/>
      <c r="L185" s="79"/>
      <c r="M185" s="79"/>
      <c r="N185" s="79"/>
      <c r="O185" s="79"/>
      <c r="P185" s="79"/>
      <c r="Q185" s="79"/>
      <c r="R185" s="79"/>
      <c r="S185" s="79"/>
      <c r="T185" s="79"/>
      <c r="U185" s="79"/>
      <c r="V185" s="79"/>
      <c r="W185" s="79"/>
      <c r="X185" s="79"/>
      <c r="Y185" s="79"/>
      <c r="Z185" s="79"/>
      <c r="AA185" s="79"/>
      <c r="AB185" s="79"/>
      <c r="AC185" s="79"/>
      <c r="AD185" s="79"/>
      <c r="AE185" s="79"/>
      <c r="AF185" s="79"/>
      <c r="AG185" s="79"/>
      <c r="AH185" s="79"/>
      <c r="AI185" s="79"/>
      <c r="AJ185" s="79"/>
      <c r="AK185" s="79"/>
      <c r="AL185" s="79"/>
      <c r="AM185" s="79"/>
      <c r="AN185" s="79"/>
      <c r="AO185" s="79"/>
      <c r="AP185" s="79"/>
      <c r="AQ185" s="79"/>
      <c r="AR185" s="79"/>
      <c r="AS185" s="79"/>
      <c r="AT185" s="79"/>
      <c r="AU185" s="79"/>
      <c r="AV185" s="79"/>
      <c r="AW185" s="79"/>
      <c r="AX185" s="79"/>
      <c r="AY185" s="79"/>
    </row>
    <row r="186" spans="1:51" s="80" customFormat="1" ht="38.25" customHeight="1" x14ac:dyDescent="0.25">
      <c r="A186" s="221" t="s">
        <v>37</v>
      </c>
      <c r="B186" s="151" t="s">
        <v>150</v>
      </c>
      <c r="C186" s="103" t="s">
        <v>14</v>
      </c>
      <c r="D186" s="130">
        <f>E186+F186+G186</f>
        <v>0</v>
      </c>
      <c r="E186" s="131">
        <f>296.5-296.5</f>
        <v>0</v>
      </c>
      <c r="F186" s="43">
        <v>0</v>
      </c>
      <c r="G186" s="43">
        <v>0</v>
      </c>
      <c r="H186" s="280" t="s">
        <v>16</v>
      </c>
      <c r="I186" s="281" t="s">
        <v>148</v>
      </c>
      <c r="J186" s="77"/>
      <c r="K186" s="78"/>
      <c r="L186" s="79"/>
      <c r="M186" s="79"/>
      <c r="N186" s="79"/>
      <c r="O186" s="79"/>
      <c r="P186" s="79"/>
      <c r="Q186" s="79"/>
      <c r="R186" s="79"/>
      <c r="S186" s="79"/>
      <c r="T186" s="79"/>
      <c r="U186" s="79"/>
      <c r="V186" s="79"/>
      <c r="W186" s="79"/>
      <c r="X186" s="79"/>
      <c r="Y186" s="79"/>
      <c r="Z186" s="79"/>
      <c r="AA186" s="79"/>
      <c r="AB186" s="79"/>
      <c r="AC186" s="79"/>
      <c r="AD186" s="79"/>
      <c r="AE186" s="79"/>
      <c r="AF186" s="79"/>
      <c r="AG186" s="79"/>
      <c r="AH186" s="79"/>
      <c r="AI186" s="79"/>
      <c r="AJ186" s="79"/>
      <c r="AK186" s="79"/>
      <c r="AL186" s="79"/>
      <c r="AM186" s="79"/>
      <c r="AN186" s="79"/>
      <c r="AO186" s="79"/>
      <c r="AP186" s="79"/>
      <c r="AQ186" s="79"/>
      <c r="AR186" s="79"/>
      <c r="AS186" s="79"/>
      <c r="AT186" s="79"/>
      <c r="AU186" s="79"/>
      <c r="AV186" s="79"/>
      <c r="AW186" s="79"/>
      <c r="AX186" s="79"/>
      <c r="AY186" s="79"/>
    </row>
    <row r="187" spans="1:51" s="80" customFormat="1" ht="44.25" customHeight="1" x14ac:dyDescent="0.25">
      <c r="A187" s="221"/>
      <c r="B187" s="151"/>
      <c r="C187" s="103" t="s">
        <v>15</v>
      </c>
      <c r="D187" s="130">
        <f>E187+F187+G187</f>
        <v>0</v>
      </c>
      <c r="E187" s="131">
        <f>3410.1-3410.1</f>
        <v>0</v>
      </c>
      <c r="F187" s="43">
        <v>0</v>
      </c>
      <c r="G187" s="43">
        <v>0</v>
      </c>
      <c r="H187" s="280"/>
      <c r="I187" s="281"/>
      <c r="J187" s="77"/>
      <c r="K187" s="78"/>
      <c r="L187" s="79"/>
      <c r="M187" s="79"/>
      <c r="N187" s="79"/>
      <c r="O187" s="79"/>
      <c r="P187" s="79"/>
      <c r="Q187" s="79"/>
      <c r="R187" s="79"/>
      <c r="S187" s="79"/>
      <c r="T187" s="79"/>
      <c r="U187" s="79"/>
      <c r="V187" s="79"/>
      <c r="W187" s="79"/>
      <c r="X187" s="79"/>
      <c r="Y187" s="79"/>
      <c r="Z187" s="79"/>
      <c r="AA187" s="79"/>
      <c r="AB187" s="79"/>
      <c r="AC187" s="79"/>
      <c r="AD187" s="79"/>
      <c r="AE187" s="79"/>
      <c r="AF187" s="79"/>
      <c r="AG187" s="79"/>
      <c r="AH187" s="79"/>
      <c r="AI187" s="79"/>
      <c r="AJ187" s="79"/>
      <c r="AK187" s="79"/>
      <c r="AL187" s="79"/>
      <c r="AM187" s="79"/>
      <c r="AN187" s="79"/>
      <c r="AO187" s="79"/>
      <c r="AP187" s="79"/>
      <c r="AQ187" s="79"/>
      <c r="AR187" s="79"/>
      <c r="AS187" s="79"/>
      <c r="AT187" s="79"/>
      <c r="AU187" s="79"/>
      <c r="AV187" s="79"/>
      <c r="AW187" s="79"/>
      <c r="AX187" s="79"/>
      <c r="AY187" s="79"/>
    </row>
    <row r="188" spans="1:51" s="80" customFormat="1" ht="63.75" customHeight="1" x14ac:dyDescent="0.25">
      <c r="A188" s="221"/>
      <c r="B188" s="151"/>
      <c r="C188" s="103" t="s">
        <v>11</v>
      </c>
      <c r="D188" s="129">
        <f>E188+F188+G188</f>
        <v>0</v>
      </c>
      <c r="E188" s="43">
        <f>E186+E187</f>
        <v>0</v>
      </c>
      <c r="F188" s="43">
        <v>0</v>
      </c>
      <c r="G188" s="43">
        <v>0</v>
      </c>
      <c r="H188" s="280"/>
      <c r="I188" s="281"/>
      <c r="J188" s="77"/>
      <c r="K188" s="78"/>
      <c r="L188" s="79"/>
      <c r="M188" s="79"/>
      <c r="N188" s="79"/>
      <c r="O188" s="79"/>
      <c r="P188" s="79"/>
      <c r="Q188" s="79"/>
      <c r="R188" s="79"/>
      <c r="S188" s="79"/>
      <c r="T188" s="79"/>
      <c r="U188" s="79"/>
      <c r="V188" s="79"/>
      <c r="W188" s="79"/>
      <c r="X188" s="79"/>
      <c r="Y188" s="79"/>
      <c r="Z188" s="79"/>
      <c r="AA188" s="79"/>
      <c r="AB188" s="79"/>
      <c r="AC188" s="79"/>
      <c r="AD188" s="79"/>
      <c r="AE188" s="79"/>
      <c r="AF188" s="79"/>
      <c r="AG188" s="79"/>
      <c r="AH188" s="79"/>
      <c r="AI188" s="79"/>
      <c r="AJ188" s="79"/>
      <c r="AK188" s="79"/>
      <c r="AL188" s="79"/>
      <c r="AM188" s="79"/>
      <c r="AN188" s="79"/>
      <c r="AO188" s="79"/>
      <c r="AP188" s="79"/>
      <c r="AQ188" s="79"/>
      <c r="AR188" s="79"/>
      <c r="AS188" s="79"/>
      <c r="AT188" s="79"/>
      <c r="AU188" s="79"/>
      <c r="AV188" s="79"/>
      <c r="AW188" s="79"/>
      <c r="AX188" s="79"/>
      <c r="AY188" s="79"/>
    </row>
    <row r="189" spans="1:51" s="4" customFormat="1" ht="30.75" customHeight="1" x14ac:dyDescent="0.25">
      <c r="A189" s="209" t="s">
        <v>63</v>
      </c>
      <c r="B189" s="210"/>
      <c r="C189" s="15" t="s">
        <v>14</v>
      </c>
      <c r="D189" s="30">
        <f>E189+F189+G189</f>
        <v>361877.78</v>
      </c>
      <c r="E189" s="36">
        <f>E180+E176+E153+E149+E129+E184+E186</f>
        <v>113454.48</v>
      </c>
      <c r="F189" s="36">
        <f t="shared" ref="F189:G189" si="47">F180+F176+F153+F149+F129+F184+F186</f>
        <v>124469.90000000001</v>
      </c>
      <c r="G189" s="36">
        <f t="shared" si="47"/>
        <v>123953.40000000001</v>
      </c>
      <c r="H189" s="215"/>
      <c r="I189" s="216"/>
      <c r="J189" s="68"/>
      <c r="K189" s="41"/>
      <c r="L189" s="10"/>
      <c r="M189" s="10"/>
      <c r="N189" s="10"/>
      <c r="O189" s="10"/>
      <c r="P189" s="10"/>
      <c r="Q189" s="10"/>
      <c r="R189" s="10"/>
      <c r="S189" s="10"/>
      <c r="T189" s="10"/>
      <c r="U189" s="10"/>
      <c r="V189" s="10"/>
      <c r="W189" s="10"/>
      <c r="X189" s="10"/>
      <c r="Y189" s="10"/>
      <c r="Z189" s="10"/>
      <c r="AA189" s="10"/>
      <c r="AB189" s="10"/>
      <c r="AC189" s="10"/>
      <c r="AD189" s="10"/>
      <c r="AE189" s="10"/>
      <c r="AF189" s="10"/>
      <c r="AG189" s="10"/>
      <c r="AH189" s="10"/>
      <c r="AI189" s="10"/>
      <c r="AJ189" s="10"/>
      <c r="AK189" s="10"/>
      <c r="AL189" s="10"/>
      <c r="AM189" s="10"/>
      <c r="AN189" s="10"/>
      <c r="AO189" s="10"/>
      <c r="AP189" s="10"/>
      <c r="AQ189" s="10"/>
      <c r="AR189" s="10"/>
      <c r="AS189" s="10"/>
      <c r="AT189" s="10"/>
      <c r="AU189" s="10"/>
      <c r="AV189" s="10"/>
      <c r="AW189" s="10"/>
      <c r="AX189" s="10"/>
      <c r="AY189" s="10"/>
    </row>
    <row r="190" spans="1:51" s="4" customFormat="1" ht="26.25" customHeight="1" x14ac:dyDescent="0.25">
      <c r="A190" s="211"/>
      <c r="B190" s="212"/>
      <c r="C190" s="15" t="s">
        <v>91</v>
      </c>
      <c r="D190" s="30">
        <f t="shared" ref="D190:D192" si="48">E190+F190+G190</f>
        <v>0</v>
      </c>
      <c r="E190" s="36">
        <f>E130</f>
        <v>0</v>
      </c>
      <c r="F190" s="30">
        <f>F130</f>
        <v>0</v>
      </c>
      <c r="G190" s="30">
        <f>G130</f>
        <v>0</v>
      </c>
      <c r="H190" s="217"/>
      <c r="I190" s="218"/>
      <c r="J190" s="68"/>
      <c r="K190" s="41"/>
      <c r="L190" s="10"/>
      <c r="M190" s="10"/>
      <c r="N190" s="10"/>
      <c r="O190" s="10"/>
      <c r="P190" s="10"/>
      <c r="Q190" s="10"/>
      <c r="R190" s="10"/>
      <c r="S190" s="10"/>
      <c r="T190" s="10"/>
      <c r="U190" s="10"/>
      <c r="V190" s="10"/>
      <c r="W190" s="10"/>
      <c r="X190" s="10"/>
      <c r="Y190" s="10"/>
      <c r="Z190" s="10"/>
      <c r="AA190" s="10"/>
      <c r="AB190" s="10"/>
      <c r="AC190" s="10"/>
      <c r="AD190" s="10"/>
      <c r="AE190" s="10"/>
      <c r="AF190" s="10"/>
      <c r="AG190" s="10"/>
      <c r="AH190" s="10"/>
      <c r="AI190" s="10"/>
      <c r="AJ190" s="10"/>
      <c r="AK190" s="10"/>
      <c r="AL190" s="10"/>
      <c r="AM190" s="10"/>
      <c r="AN190" s="10"/>
      <c r="AO190" s="10"/>
      <c r="AP190" s="10"/>
      <c r="AQ190" s="10"/>
      <c r="AR190" s="10"/>
      <c r="AS190" s="10"/>
      <c r="AT190" s="10"/>
      <c r="AU190" s="10"/>
      <c r="AV190" s="10"/>
      <c r="AW190" s="10"/>
      <c r="AX190" s="10"/>
      <c r="AY190" s="10"/>
    </row>
    <row r="191" spans="1:51" s="4" customFormat="1" ht="29.25" customHeight="1" x14ac:dyDescent="0.25">
      <c r="A191" s="211"/>
      <c r="B191" s="212"/>
      <c r="C191" s="15" t="s">
        <v>15</v>
      </c>
      <c r="D191" s="30">
        <f t="shared" si="48"/>
        <v>6227.03</v>
      </c>
      <c r="E191" s="36">
        <f>E181+E177+E131+E150+E187</f>
        <v>6227.03</v>
      </c>
      <c r="F191" s="30">
        <f>F181+F177+F131</f>
        <v>0</v>
      </c>
      <c r="G191" s="30">
        <f>G181+G177+G131+G150</f>
        <v>0</v>
      </c>
      <c r="H191" s="217"/>
      <c r="I191" s="218"/>
      <c r="J191" s="68"/>
      <c r="K191" s="41"/>
      <c r="L191" s="10"/>
      <c r="M191" s="10"/>
      <c r="N191" s="10"/>
      <c r="O191" s="10"/>
      <c r="P191" s="10"/>
      <c r="Q191" s="10"/>
      <c r="R191" s="10"/>
      <c r="S191" s="10"/>
      <c r="T191" s="10"/>
      <c r="U191" s="10"/>
      <c r="V191" s="10"/>
      <c r="W191" s="10"/>
      <c r="X191" s="10"/>
      <c r="Y191" s="10"/>
      <c r="Z191" s="10"/>
      <c r="AA191" s="10"/>
      <c r="AB191" s="10"/>
      <c r="AC191" s="10"/>
      <c r="AD191" s="10"/>
      <c r="AE191" s="10"/>
      <c r="AF191" s="10"/>
      <c r="AG191" s="10"/>
      <c r="AH191" s="10"/>
      <c r="AI191" s="10"/>
      <c r="AJ191" s="10"/>
      <c r="AK191" s="10"/>
      <c r="AL191" s="10"/>
      <c r="AM191" s="10"/>
      <c r="AN191" s="10"/>
      <c r="AO191" s="10"/>
      <c r="AP191" s="10"/>
      <c r="AQ191" s="10"/>
      <c r="AR191" s="10"/>
      <c r="AS191" s="10"/>
      <c r="AT191" s="10"/>
      <c r="AU191" s="10"/>
      <c r="AV191" s="10"/>
      <c r="AW191" s="10"/>
      <c r="AX191" s="10"/>
      <c r="AY191" s="10"/>
    </row>
    <row r="192" spans="1:51" s="4" customFormat="1" x14ac:dyDescent="0.25">
      <c r="A192" s="213"/>
      <c r="B192" s="214"/>
      <c r="C192" s="15" t="s">
        <v>11</v>
      </c>
      <c r="D192" s="30">
        <f t="shared" si="48"/>
        <v>368104.81</v>
      </c>
      <c r="E192" s="36">
        <f>E189+E190+E191</f>
        <v>119681.51</v>
      </c>
      <c r="F192" s="30">
        <f t="shared" ref="F192" si="49">F189+F190+F191</f>
        <v>124469.90000000001</v>
      </c>
      <c r="G192" s="30">
        <f>G189+G190+G191</f>
        <v>123953.40000000001</v>
      </c>
      <c r="H192" s="219"/>
      <c r="I192" s="220"/>
      <c r="J192" s="68"/>
      <c r="K192" s="41"/>
      <c r="L192" s="10"/>
      <c r="M192" s="10"/>
      <c r="N192" s="10"/>
      <c r="O192" s="10"/>
      <c r="P192" s="10"/>
      <c r="Q192" s="10"/>
      <c r="R192" s="10"/>
      <c r="S192" s="10"/>
      <c r="T192" s="10"/>
      <c r="U192" s="10"/>
      <c r="V192" s="10"/>
      <c r="W192" s="10"/>
      <c r="X192" s="10"/>
      <c r="Y192" s="10"/>
      <c r="Z192" s="10"/>
      <c r="AA192" s="10"/>
      <c r="AB192" s="10"/>
      <c r="AC192" s="10"/>
      <c r="AD192" s="10"/>
      <c r="AE192" s="10"/>
      <c r="AF192" s="10"/>
      <c r="AG192" s="10"/>
      <c r="AH192" s="10"/>
      <c r="AI192" s="10"/>
      <c r="AJ192" s="10"/>
      <c r="AK192" s="10"/>
      <c r="AL192" s="10"/>
      <c r="AM192" s="10"/>
      <c r="AN192" s="10"/>
      <c r="AO192" s="10"/>
      <c r="AP192" s="10"/>
      <c r="AQ192" s="10"/>
      <c r="AR192" s="10"/>
      <c r="AS192" s="10"/>
      <c r="AT192" s="10"/>
      <c r="AU192" s="10"/>
      <c r="AV192" s="10"/>
      <c r="AW192" s="10"/>
      <c r="AX192" s="10"/>
      <c r="AY192" s="10"/>
    </row>
    <row r="193" spans="1:51" s="4" customFormat="1" ht="31.5" customHeight="1" x14ac:dyDescent="0.25">
      <c r="A193" s="266" t="s">
        <v>62</v>
      </c>
      <c r="B193" s="267"/>
      <c r="C193" s="19" t="s">
        <v>14</v>
      </c>
      <c r="D193" s="37">
        <f>E193+F193+G193</f>
        <v>366722.03898000001</v>
      </c>
      <c r="E193" s="37">
        <f>E189+E82</f>
        <v>116689.90897999999</v>
      </c>
      <c r="F193" s="37">
        <f>F189+F82</f>
        <v>125278.70000000001</v>
      </c>
      <c r="G193" s="37">
        <f>G189+G82</f>
        <v>124753.43000000001</v>
      </c>
      <c r="H193" s="272"/>
      <c r="I193" s="273"/>
      <c r="J193" s="68"/>
      <c r="K193" s="278"/>
      <c r="L193" s="278"/>
      <c r="M193" s="10"/>
      <c r="N193" s="10"/>
      <c r="O193" s="10"/>
      <c r="P193" s="10"/>
      <c r="Q193" s="10"/>
      <c r="R193" s="10"/>
      <c r="S193" s="10"/>
      <c r="T193" s="10"/>
      <c r="U193" s="10"/>
      <c r="V193" s="10"/>
      <c r="W193" s="10"/>
      <c r="X193" s="10"/>
      <c r="Y193" s="10"/>
      <c r="Z193" s="10"/>
      <c r="AA193" s="10"/>
      <c r="AB193" s="10"/>
      <c r="AC193" s="10"/>
      <c r="AD193" s="10"/>
      <c r="AE193" s="10"/>
      <c r="AF193" s="10"/>
      <c r="AG193" s="10"/>
      <c r="AH193" s="10"/>
      <c r="AI193" s="10"/>
      <c r="AJ193" s="10"/>
      <c r="AK193" s="10"/>
      <c r="AL193" s="10"/>
      <c r="AM193" s="10"/>
      <c r="AN193" s="10"/>
      <c r="AO193" s="10"/>
      <c r="AP193" s="10"/>
      <c r="AQ193" s="10"/>
      <c r="AR193" s="10"/>
      <c r="AS193" s="10"/>
      <c r="AT193" s="10"/>
      <c r="AU193" s="10"/>
      <c r="AV193" s="10"/>
      <c r="AW193" s="10"/>
      <c r="AX193" s="10"/>
      <c r="AY193" s="10"/>
    </row>
    <row r="194" spans="1:51" s="4" customFormat="1" ht="31.5" x14ac:dyDescent="0.25">
      <c r="A194" s="268"/>
      <c r="B194" s="269"/>
      <c r="C194" s="19" t="s">
        <v>91</v>
      </c>
      <c r="D194" s="37">
        <f t="shared" ref="D194:D196" si="50">E194+F194+G194</f>
        <v>0</v>
      </c>
      <c r="E194" s="37">
        <f>E190</f>
        <v>0</v>
      </c>
      <c r="F194" s="37">
        <f t="shared" ref="F194:G194" si="51">F190</f>
        <v>0</v>
      </c>
      <c r="G194" s="37">
        <f t="shared" si="51"/>
        <v>0</v>
      </c>
      <c r="H194" s="274"/>
      <c r="I194" s="275"/>
      <c r="J194" s="68"/>
      <c r="K194" s="41"/>
      <c r="L194" s="10"/>
      <c r="M194" s="10"/>
      <c r="N194" s="10"/>
      <c r="O194" s="10"/>
      <c r="P194" s="10"/>
      <c r="Q194" s="10"/>
      <c r="R194" s="10"/>
      <c r="S194" s="10"/>
      <c r="T194" s="10"/>
      <c r="U194" s="10"/>
      <c r="V194" s="10"/>
      <c r="W194" s="10"/>
      <c r="X194" s="10"/>
      <c r="Y194" s="10"/>
      <c r="Z194" s="10"/>
      <c r="AA194" s="10"/>
      <c r="AB194" s="10"/>
      <c r="AC194" s="10"/>
      <c r="AD194" s="10"/>
      <c r="AE194" s="10"/>
      <c r="AF194" s="10"/>
      <c r="AG194" s="10"/>
      <c r="AH194" s="10"/>
      <c r="AI194" s="10"/>
      <c r="AJ194" s="10"/>
      <c r="AK194" s="10"/>
      <c r="AL194" s="10"/>
      <c r="AM194" s="10"/>
      <c r="AN194" s="10"/>
      <c r="AO194" s="10"/>
      <c r="AP194" s="10"/>
      <c r="AQ194" s="10"/>
      <c r="AR194" s="10"/>
      <c r="AS194" s="10"/>
      <c r="AT194" s="10"/>
      <c r="AU194" s="10"/>
      <c r="AV194" s="10"/>
      <c r="AW194" s="10"/>
      <c r="AX194" s="10"/>
      <c r="AY194" s="10"/>
    </row>
    <row r="195" spans="1:51" s="4" customFormat="1" ht="31.5" x14ac:dyDescent="0.25">
      <c r="A195" s="268"/>
      <c r="B195" s="269"/>
      <c r="C195" s="19" t="s">
        <v>15</v>
      </c>
      <c r="D195" s="37">
        <f>E195+F195+G195</f>
        <v>53171.574590000004</v>
      </c>
      <c r="E195" s="37">
        <f>E191+E83</f>
        <v>38691.774590000001</v>
      </c>
      <c r="F195" s="37">
        <f>F191+F83</f>
        <v>7279.5</v>
      </c>
      <c r="G195" s="37">
        <f>G191+G83</f>
        <v>7200.3</v>
      </c>
      <c r="H195" s="274"/>
      <c r="I195" s="275"/>
      <c r="J195" s="68"/>
      <c r="K195" s="41"/>
      <c r="L195" s="10"/>
      <c r="M195" s="10"/>
      <c r="N195" s="10"/>
      <c r="O195" s="10"/>
      <c r="P195" s="10"/>
      <c r="Q195" s="10"/>
      <c r="R195" s="10"/>
      <c r="S195" s="10"/>
      <c r="T195" s="10"/>
      <c r="U195" s="10"/>
      <c r="V195" s="10"/>
      <c r="W195" s="10"/>
      <c r="X195" s="10"/>
      <c r="Y195" s="10"/>
      <c r="Z195" s="10"/>
      <c r="AA195" s="10"/>
      <c r="AB195" s="10"/>
      <c r="AC195" s="10"/>
      <c r="AD195" s="10"/>
      <c r="AE195" s="10"/>
      <c r="AF195" s="10"/>
      <c r="AG195" s="10"/>
      <c r="AH195" s="10"/>
      <c r="AI195" s="10"/>
      <c r="AJ195" s="10"/>
      <c r="AK195" s="10"/>
      <c r="AL195" s="10"/>
      <c r="AM195" s="10"/>
      <c r="AN195" s="10"/>
      <c r="AO195" s="10"/>
      <c r="AP195" s="10"/>
      <c r="AQ195" s="10"/>
      <c r="AR195" s="10"/>
      <c r="AS195" s="10"/>
      <c r="AT195" s="10"/>
      <c r="AU195" s="10"/>
      <c r="AV195" s="10"/>
      <c r="AW195" s="10"/>
      <c r="AX195" s="10"/>
      <c r="AY195" s="10"/>
    </row>
    <row r="196" spans="1:51" s="4" customFormat="1" ht="23.25" customHeight="1" x14ac:dyDescent="0.25">
      <c r="A196" s="270"/>
      <c r="B196" s="271"/>
      <c r="C196" s="19" t="s">
        <v>11</v>
      </c>
      <c r="D196" s="37">
        <f t="shared" si="50"/>
        <v>419893.61357000005</v>
      </c>
      <c r="E196" s="104">
        <f>E193+E194+E195</f>
        <v>155381.68356999999</v>
      </c>
      <c r="F196" s="37">
        <f>F193+F194+F195</f>
        <v>132558.20000000001</v>
      </c>
      <c r="G196" s="37">
        <f t="shared" ref="G196" si="52">G193+G194+G195</f>
        <v>131953.73000000001</v>
      </c>
      <c r="H196" s="276"/>
      <c r="I196" s="277"/>
      <c r="J196" s="68"/>
      <c r="K196" s="41"/>
      <c r="L196" s="10"/>
      <c r="M196" s="10"/>
      <c r="N196" s="10"/>
      <c r="O196" s="10"/>
      <c r="P196" s="10"/>
      <c r="Q196" s="10"/>
      <c r="R196" s="10"/>
      <c r="S196" s="10"/>
      <c r="T196" s="10"/>
      <c r="U196" s="10"/>
      <c r="V196" s="10"/>
      <c r="W196" s="10"/>
      <c r="X196" s="10"/>
      <c r="Y196" s="10"/>
      <c r="Z196" s="10"/>
      <c r="AA196" s="10"/>
      <c r="AB196" s="10"/>
      <c r="AC196" s="10"/>
      <c r="AD196" s="10"/>
      <c r="AE196" s="10"/>
      <c r="AF196" s="10"/>
      <c r="AG196" s="10"/>
      <c r="AH196" s="10"/>
      <c r="AI196" s="10"/>
      <c r="AJ196" s="10"/>
      <c r="AK196" s="10"/>
      <c r="AL196" s="10"/>
      <c r="AM196" s="10"/>
      <c r="AN196" s="10"/>
      <c r="AO196" s="10"/>
      <c r="AP196" s="10"/>
      <c r="AQ196" s="10"/>
      <c r="AR196" s="10"/>
      <c r="AS196" s="10"/>
      <c r="AT196" s="10"/>
      <c r="AU196" s="10"/>
      <c r="AV196" s="10"/>
      <c r="AW196" s="10"/>
      <c r="AX196" s="10"/>
      <c r="AY196" s="10"/>
    </row>
    <row r="197" spans="1:51" s="4" customFormat="1" hidden="1" x14ac:dyDescent="0.25">
      <c r="A197" s="100"/>
      <c r="B197" s="9"/>
      <c r="C197" s="10"/>
      <c r="D197" s="11"/>
      <c r="E197" s="28"/>
      <c r="F197" s="28"/>
      <c r="G197" s="28"/>
      <c r="H197" s="9"/>
      <c r="I197" s="10"/>
      <c r="J197" s="68"/>
      <c r="K197" s="41"/>
      <c r="L197" s="10"/>
      <c r="M197" s="10"/>
      <c r="N197" s="10"/>
      <c r="O197" s="10"/>
      <c r="P197" s="10"/>
      <c r="Q197" s="10"/>
      <c r="R197" s="10"/>
      <c r="S197" s="10"/>
      <c r="T197" s="10"/>
      <c r="U197" s="10"/>
      <c r="V197" s="10"/>
      <c r="W197" s="10"/>
      <c r="X197" s="10"/>
      <c r="Y197" s="10"/>
      <c r="Z197" s="10"/>
      <c r="AA197" s="10"/>
      <c r="AB197" s="10"/>
      <c r="AC197" s="10"/>
      <c r="AD197" s="10"/>
      <c r="AE197" s="10"/>
      <c r="AF197" s="10"/>
      <c r="AG197" s="10"/>
      <c r="AH197" s="10"/>
      <c r="AI197" s="10"/>
      <c r="AJ197" s="10"/>
      <c r="AK197" s="10"/>
      <c r="AL197" s="10"/>
      <c r="AM197" s="10"/>
      <c r="AN197" s="10"/>
      <c r="AO197" s="10"/>
      <c r="AP197" s="10"/>
      <c r="AQ197" s="10"/>
      <c r="AR197" s="10"/>
      <c r="AS197" s="10"/>
      <c r="AT197" s="10"/>
      <c r="AU197" s="10"/>
      <c r="AV197" s="10"/>
      <c r="AW197" s="10"/>
      <c r="AX197" s="10"/>
      <c r="AY197" s="10"/>
    </row>
    <row r="198" spans="1:51" s="4" customFormat="1" x14ac:dyDescent="0.25">
      <c r="A198" s="100"/>
      <c r="B198" s="9"/>
      <c r="C198" s="10"/>
      <c r="D198" s="11"/>
      <c r="E198" s="28"/>
      <c r="F198" s="28"/>
      <c r="G198" s="28"/>
      <c r="H198" s="9"/>
      <c r="I198" s="10"/>
      <c r="J198" s="68"/>
      <c r="K198" s="41"/>
      <c r="L198" s="10"/>
      <c r="M198" s="10"/>
      <c r="N198" s="10"/>
      <c r="O198" s="10"/>
      <c r="P198" s="10"/>
      <c r="Q198" s="10"/>
      <c r="R198" s="10"/>
      <c r="S198" s="10"/>
      <c r="T198" s="10"/>
      <c r="U198" s="10"/>
      <c r="V198" s="10"/>
      <c r="W198" s="10"/>
      <c r="X198" s="10"/>
      <c r="Y198" s="10"/>
      <c r="Z198" s="10"/>
      <c r="AA198" s="10"/>
      <c r="AB198" s="10"/>
      <c r="AC198" s="10"/>
      <c r="AD198" s="10"/>
      <c r="AE198" s="10"/>
      <c r="AF198" s="10"/>
      <c r="AG198" s="10"/>
      <c r="AH198" s="10"/>
      <c r="AI198" s="10"/>
      <c r="AJ198" s="10"/>
      <c r="AK198" s="10"/>
      <c r="AL198" s="10"/>
      <c r="AM198" s="10"/>
      <c r="AN198" s="10"/>
      <c r="AO198" s="10"/>
      <c r="AP198" s="10"/>
      <c r="AQ198" s="10"/>
      <c r="AR198" s="10"/>
      <c r="AS198" s="10"/>
      <c r="AT198" s="10"/>
      <c r="AU198" s="10"/>
      <c r="AV198" s="10"/>
      <c r="AW198" s="10"/>
      <c r="AX198" s="10"/>
      <c r="AY198" s="10"/>
    </row>
    <row r="199" spans="1:51" s="4" customFormat="1" x14ac:dyDescent="0.25">
      <c r="A199" s="100"/>
      <c r="B199" s="9"/>
      <c r="C199" s="10"/>
      <c r="D199" s="11"/>
      <c r="E199" s="28"/>
      <c r="F199" s="81"/>
      <c r="G199" s="28"/>
      <c r="H199" s="9"/>
      <c r="I199" s="10"/>
      <c r="J199" s="68"/>
      <c r="K199" s="41"/>
      <c r="L199" s="10"/>
      <c r="M199" s="10"/>
      <c r="N199" s="10"/>
      <c r="O199" s="10"/>
      <c r="P199" s="10"/>
      <c r="Q199" s="10"/>
      <c r="R199" s="10"/>
      <c r="S199" s="10"/>
      <c r="T199" s="10"/>
      <c r="U199" s="10"/>
      <c r="V199" s="10"/>
      <c r="W199" s="10"/>
      <c r="X199" s="10"/>
      <c r="Y199" s="10"/>
      <c r="Z199" s="10"/>
      <c r="AA199" s="10"/>
      <c r="AB199" s="10"/>
      <c r="AC199" s="10"/>
      <c r="AD199" s="10"/>
      <c r="AE199" s="10"/>
      <c r="AF199" s="10"/>
      <c r="AG199" s="10"/>
      <c r="AH199" s="10"/>
      <c r="AI199" s="10"/>
      <c r="AJ199" s="10"/>
      <c r="AK199" s="10"/>
      <c r="AL199" s="10"/>
      <c r="AM199" s="10"/>
      <c r="AN199" s="10"/>
      <c r="AO199" s="10"/>
      <c r="AP199" s="10"/>
      <c r="AQ199" s="10"/>
      <c r="AR199" s="10"/>
      <c r="AS199" s="10"/>
      <c r="AT199" s="10"/>
      <c r="AU199" s="10"/>
      <c r="AV199" s="10"/>
      <c r="AW199" s="10"/>
      <c r="AX199" s="10"/>
      <c r="AY199" s="10"/>
    </row>
    <row r="200" spans="1:51" s="4" customFormat="1" x14ac:dyDescent="0.25">
      <c r="A200" s="100"/>
      <c r="B200" s="265"/>
      <c r="C200" s="265"/>
      <c r="D200" s="265"/>
      <c r="E200" s="132"/>
      <c r="F200" s="132"/>
      <c r="G200" s="133"/>
      <c r="H200" s="134"/>
      <c r="I200" s="10"/>
      <c r="J200" s="68"/>
      <c r="K200" s="41"/>
      <c r="L200" s="10"/>
      <c r="M200" s="10"/>
      <c r="N200" s="10"/>
      <c r="O200" s="10"/>
      <c r="P200" s="10"/>
      <c r="Q200" s="10"/>
      <c r="R200" s="10"/>
      <c r="S200" s="10"/>
      <c r="T200" s="10"/>
      <c r="U200" s="10"/>
      <c r="V200" s="10"/>
      <c r="W200" s="10"/>
      <c r="X200" s="10"/>
      <c r="Y200" s="10"/>
      <c r="Z200" s="10"/>
      <c r="AA200" s="10"/>
      <c r="AB200" s="10"/>
      <c r="AC200" s="10"/>
      <c r="AD200" s="10"/>
      <c r="AE200" s="10"/>
      <c r="AF200" s="10"/>
      <c r="AG200" s="10"/>
      <c r="AH200" s="10"/>
      <c r="AI200" s="10"/>
      <c r="AJ200" s="10"/>
      <c r="AK200" s="10"/>
      <c r="AL200" s="10"/>
      <c r="AM200" s="10"/>
      <c r="AN200" s="10"/>
      <c r="AO200" s="10"/>
      <c r="AP200" s="10"/>
      <c r="AQ200" s="10"/>
      <c r="AR200" s="10"/>
      <c r="AS200" s="10"/>
      <c r="AT200" s="10"/>
      <c r="AU200" s="10"/>
      <c r="AV200" s="10"/>
      <c r="AW200" s="10"/>
      <c r="AX200" s="10"/>
      <c r="AY200" s="10"/>
    </row>
    <row r="201" spans="1:51" s="4" customFormat="1" x14ac:dyDescent="0.25">
      <c r="A201" s="118"/>
      <c r="B201" s="135"/>
      <c r="C201" s="265" t="s">
        <v>194</v>
      </c>
      <c r="D201" s="265"/>
      <c r="E201" s="132"/>
      <c r="F201" s="132"/>
      <c r="G201" s="133"/>
      <c r="H201" s="134"/>
      <c r="I201" s="10"/>
      <c r="J201" s="68"/>
      <c r="K201" s="41"/>
      <c r="L201" s="10"/>
      <c r="M201" s="10"/>
      <c r="N201" s="10"/>
      <c r="O201" s="10"/>
      <c r="P201" s="10"/>
      <c r="Q201" s="10"/>
      <c r="R201" s="10"/>
      <c r="S201" s="10"/>
      <c r="T201" s="10"/>
      <c r="U201" s="10"/>
      <c r="V201" s="10"/>
      <c r="W201" s="10"/>
      <c r="X201" s="10"/>
      <c r="Y201" s="10"/>
      <c r="Z201" s="10"/>
      <c r="AA201" s="10"/>
      <c r="AB201" s="10"/>
      <c r="AC201" s="10"/>
      <c r="AD201" s="10"/>
      <c r="AE201" s="10"/>
      <c r="AF201" s="10"/>
      <c r="AG201" s="10"/>
      <c r="AH201" s="10"/>
      <c r="AI201" s="10"/>
      <c r="AJ201" s="10"/>
      <c r="AK201" s="10"/>
      <c r="AL201" s="10"/>
      <c r="AM201" s="10"/>
      <c r="AN201" s="10"/>
      <c r="AO201" s="10"/>
      <c r="AP201" s="10"/>
      <c r="AQ201" s="10"/>
      <c r="AR201" s="10"/>
      <c r="AS201" s="10"/>
      <c r="AT201" s="10"/>
      <c r="AU201" s="10"/>
      <c r="AV201" s="10"/>
      <c r="AW201" s="10"/>
      <c r="AX201" s="10"/>
      <c r="AY201" s="10"/>
    </row>
    <row r="202" spans="1:51" s="4" customFormat="1" x14ac:dyDescent="0.25">
      <c r="A202" s="118"/>
      <c r="B202" s="136"/>
      <c r="C202" s="136"/>
      <c r="D202" s="136"/>
      <c r="E202" s="132"/>
      <c r="F202" s="132"/>
      <c r="G202" s="133"/>
      <c r="H202" s="134"/>
      <c r="I202" s="10"/>
      <c r="J202" s="68"/>
      <c r="K202" s="41"/>
      <c r="L202" s="10"/>
      <c r="M202" s="10"/>
      <c r="N202" s="10"/>
      <c r="O202" s="10"/>
      <c r="P202" s="10"/>
      <c r="Q202" s="10"/>
      <c r="R202" s="10"/>
      <c r="S202" s="10"/>
      <c r="T202" s="10"/>
      <c r="U202" s="10"/>
      <c r="V202" s="10"/>
      <c r="W202" s="10"/>
      <c r="X202" s="10"/>
      <c r="Y202" s="10"/>
      <c r="Z202" s="10"/>
      <c r="AA202" s="10"/>
      <c r="AB202" s="10"/>
      <c r="AC202" s="10"/>
      <c r="AD202" s="10"/>
      <c r="AE202" s="10"/>
      <c r="AF202" s="10"/>
      <c r="AG202" s="10"/>
      <c r="AH202" s="10"/>
      <c r="AI202" s="10"/>
      <c r="AJ202" s="10"/>
      <c r="AK202" s="10"/>
      <c r="AL202" s="10"/>
      <c r="AM202" s="10"/>
      <c r="AN202" s="10"/>
      <c r="AO202" s="10"/>
      <c r="AP202" s="10"/>
      <c r="AQ202" s="10"/>
      <c r="AR202" s="10"/>
      <c r="AS202" s="10"/>
      <c r="AT202" s="10"/>
      <c r="AU202" s="10"/>
      <c r="AV202" s="10"/>
      <c r="AW202" s="10"/>
      <c r="AX202" s="10"/>
      <c r="AY202" s="10"/>
    </row>
    <row r="203" spans="1:51" s="4" customFormat="1" x14ac:dyDescent="0.25">
      <c r="A203" s="100"/>
      <c r="B203" s="134"/>
      <c r="C203" s="137"/>
      <c r="D203" s="138"/>
      <c r="E203" s="138"/>
      <c r="F203" s="138"/>
      <c r="G203" s="138"/>
      <c r="H203" s="138"/>
      <c r="I203" s="10"/>
      <c r="J203" s="68"/>
      <c r="K203" s="41"/>
      <c r="L203" s="10"/>
      <c r="M203" s="10"/>
      <c r="N203" s="10"/>
      <c r="O203" s="10"/>
      <c r="P203" s="10"/>
      <c r="Q203" s="10"/>
      <c r="R203" s="10"/>
      <c r="S203" s="10"/>
      <c r="T203" s="10"/>
      <c r="U203" s="10"/>
      <c r="V203" s="10"/>
      <c r="W203" s="10"/>
      <c r="X203" s="10"/>
      <c r="Y203" s="10"/>
      <c r="Z203" s="10"/>
      <c r="AA203" s="10"/>
      <c r="AB203" s="10"/>
      <c r="AC203" s="10"/>
      <c r="AD203" s="10"/>
      <c r="AE203" s="10"/>
      <c r="AF203" s="10"/>
      <c r="AG203" s="10"/>
      <c r="AH203" s="10"/>
      <c r="AI203" s="10"/>
      <c r="AJ203" s="10"/>
      <c r="AK203" s="10"/>
      <c r="AL203" s="10"/>
      <c r="AM203" s="10"/>
      <c r="AN203" s="10"/>
      <c r="AO203" s="10"/>
      <c r="AP203" s="10"/>
      <c r="AQ203" s="10"/>
      <c r="AR203" s="10"/>
      <c r="AS203" s="10"/>
      <c r="AT203" s="10"/>
      <c r="AU203" s="10"/>
      <c r="AV203" s="10"/>
      <c r="AW203" s="10"/>
      <c r="AX203" s="10"/>
      <c r="AY203" s="10"/>
    </row>
    <row r="204" spans="1:51" s="4" customFormat="1" x14ac:dyDescent="0.25">
      <c r="A204" s="100"/>
      <c r="B204" s="265"/>
      <c r="C204" s="265"/>
      <c r="D204" s="265"/>
      <c r="E204" s="133"/>
      <c r="F204" s="133"/>
      <c r="G204" s="133"/>
      <c r="H204" s="134"/>
      <c r="I204" s="10"/>
      <c r="J204" s="68"/>
      <c r="K204" s="41"/>
      <c r="L204" s="10"/>
      <c r="M204" s="10"/>
      <c r="N204" s="10"/>
      <c r="O204" s="10"/>
      <c r="P204" s="10"/>
      <c r="Q204" s="10"/>
      <c r="R204" s="10"/>
      <c r="S204" s="10"/>
      <c r="T204" s="10"/>
      <c r="U204" s="10"/>
      <c r="V204" s="10"/>
      <c r="W204" s="10"/>
      <c r="X204" s="10"/>
      <c r="Y204" s="10"/>
      <c r="Z204" s="10"/>
      <c r="AA204" s="10"/>
      <c r="AB204" s="10"/>
      <c r="AC204" s="10"/>
      <c r="AD204" s="10"/>
      <c r="AE204" s="10"/>
      <c r="AF204" s="10"/>
      <c r="AG204" s="10"/>
      <c r="AH204" s="10"/>
      <c r="AI204" s="10"/>
      <c r="AJ204" s="10"/>
      <c r="AK204" s="10"/>
      <c r="AL204" s="10"/>
      <c r="AM204" s="10"/>
      <c r="AN204" s="10"/>
      <c r="AO204" s="10"/>
      <c r="AP204" s="10"/>
      <c r="AQ204" s="10"/>
      <c r="AR204" s="10"/>
      <c r="AS204" s="10"/>
      <c r="AT204" s="10"/>
      <c r="AU204" s="10"/>
      <c r="AV204" s="10"/>
      <c r="AW204" s="10"/>
      <c r="AX204" s="10"/>
      <c r="AY204" s="10"/>
    </row>
    <row r="205" spans="1:51" s="4" customFormat="1" x14ac:dyDescent="0.25">
      <c r="A205" s="100"/>
      <c r="B205" s="134"/>
      <c r="C205" s="137"/>
      <c r="D205" s="133"/>
      <c r="E205" s="138"/>
      <c r="F205" s="138"/>
      <c r="G205" s="138"/>
      <c r="H205" s="134"/>
      <c r="I205" s="10"/>
      <c r="J205" s="68"/>
      <c r="K205" s="41"/>
      <c r="L205" s="10"/>
      <c r="M205" s="10"/>
      <c r="N205" s="10"/>
      <c r="O205" s="10"/>
      <c r="P205" s="10"/>
      <c r="Q205" s="10"/>
      <c r="R205" s="10"/>
      <c r="S205" s="10"/>
      <c r="T205" s="10"/>
      <c r="U205" s="10"/>
      <c r="V205" s="10"/>
      <c r="W205" s="10"/>
      <c r="X205" s="10"/>
      <c r="Y205" s="10"/>
      <c r="Z205" s="10"/>
      <c r="AA205" s="10"/>
      <c r="AB205" s="10"/>
      <c r="AC205" s="10"/>
      <c r="AD205" s="10"/>
      <c r="AE205" s="10"/>
      <c r="AF205" s="10"/>
      <c r="AG205" s="10"/>
      <c r="AH205" s="10"/>
      <c r="AI205" s="10"/>
      <c r="AJ205" s="10"/>
      <c r="AK205" s="10"/>
      <c r="AL205" s="10"/>
      <c r="AM205" s="10"/>
      <c r="AN205" s="10"/>
      <c r="AO205" s="10"/>
      <c r="AP205" s="10"/>
      <c r="AQ205" s="10"/>
      <c r="AR205" s="10"/>
      <c r="AS205" s="10"/>
      <c r="AT205" s="10"/>
      <c r="AU205" s="10"/>
      <c r="AV205" s="10"/>
      <c r="AW205" s="10"/>
      <c r="AX205" s="10"/>
      <c r="AY205" s="10"/>
    </row>
    <row r="206" spans="1:51" s="4" customFormat="1" x14ac:dyDescent="0.25">
      <c r="A206" s="100"/>
      <c r="B206" s="134"/>
      <c r="C206" s="137"/>
      <c r="D206" s="133"/>
      <c r="E206" s="138"/>
      <c r="F206" s="138"/>
      <c r="G206" s="138"/>
      <c r="H206" s="134"/>
      <c r="I206" s="10"/>
      <c r="J206" s="68"/>
      <c r="K206" s="41"/>
      <c r="L206" s="10"/>
      <c r="M206" s="10"/>
      <c r="N206" s="10"/>
      <c r="O206" s="10"/>
      <c r="P206" s="10"/>
      <c r="Q206" s="10"/>
      <c r="R206" s="10"/>
      <c r="S206" s="10"/>
      <c r="T206" s="10"/>
      <c r="U206" s="10"/>
      <c r="V206" s="10"/>
      <c r="W206" s="10"/>
      <c r="X206" s="10"/>
      <c r="Y206" s="10"/>
      <c r="Z206" s="10"/>
      <c r="AA206" s="10"/>
      <c r="AB206" s="10"/>
      <c r="AC206" s="10"/>
      <c r="AD206" s="10"/>
      <c r="AE206" s="10"/>
      <c r="AF206" s="10"/>
      <c r="AG206" s="10"/>
      <c r="AH206" s="10"/>
      <c r="AI206" s="10"/>
      <c r="AJ206" s="10"/>
      <c r="AK206" s="10"/>
      <c r="AL206" s="10"/>
      <c r="AM206" s="10"/>
      <c r="AN206" s="10"/>
      <c r="AO206" s="10"/>
      <c r="AP206" s="10"/>
      <c r="AQ206" s="10"/>
      <c r="AR206" s="10"/>
      <c r="AS206" s="10"/>
      <c r="AT206" s="10"/>
      <c r="AU206" s="10"/>
      <c r="AV206" s="10"/>
      <c r="AW206" s="10"/>
      <c r="AX206" s="10"/>
      <c r="AY206" s="10"/>
    </row>
    <row r="207" spans="1:51" s="4" customFormat="1" x14ac:dyDescent="0.25">
      <c r="A207" s="100"/>
      <c r="B207" s="140"/>
      <c r="C207" s="142"/>
      <c r="D207" s="139"/>
      <c r="E207" s="139"/>
      <c r="F207" s="141"/>
      <c r="G207" s="141"/>
      <c r="H207" s="140"/>
      <c r="I207" s="10"/>
      <c r="J207" s="68"/>
      <c r="K207" s="41"/>
      <c r="L207" s="10"/>
      <c r="M207" s="10"/>
      <c r="N207" s="10"/>
      <c r="O207" s="10"/>
      <c r="P207" s="10"/>
      <c r="Q207" s="10"/>
      <c r="R207" s="10"/>
      <c r="S207" s="10"/>
      <c r="T207" s="10"/>
      <c r="U207" s="10"/>
      <c r="V207" s="10"/>
      <c r="W207" s="10"/>
      <c r="X207" s="10"/>
      <c r="Y207" s="10"/>
      <c r="Z207" s="10"/>
      <c r="AA207" s="10"/>
      <c r="AB207" s="10"/>
      <c r="AC207" s="10"/>
      <c r="AD207" s="10"/>
      <c r="AE207" s="10"/>
      <c r="AF207" s="10"/>
      <c r="AG207" s="10"/>
      <c r="AH207" s="10"/>
      <c r="AI207" s="10"/>
      <c r="AJ207" s="10"/>
      <c r="AK207" s="10"/>
      <c r="AL207" s="10"/>
      <c r="AM207" s="10"/>
      <c r="AN207" s="10"/>
      <c r="AO207" s="10"/>
      <c r="AP207" s="10"/>
      <c r="AQ207" s="10"/>
      <c r="AR207" s="10"/>
      <c r="AS207" s="10"/>
      <c r="AT207" s="10"/>
      <c r="AU207" s="10"/>
      <c r="AV207" s="10"/>
      <c r="AW207" s="10"/>
      <c r="AX207" s="10"/>
      <c r="AY207" s="10"/>
    </row>
    <row r="208" spans="1:51" s="4" customFormat="1" x14ac:dyDescent="0.25">
      <c r="A208" s="100"/>
      <c r="B208" s="9"/>
      <c r="C208" s="10"/>
      <c r="D208" s="11"/>
      <c r="E208" s="28"/>
      <c r="F208" s="28"/>
      <c r="G208" s="28"/>
      <c r="H208" s="9"/>
      <c r="I208" s="10"/>
      <c r="J208" s="68"/>
      <c r="K208" s="41"/>
      <c r="L208" s="10"/>
      <c r="M208" s="10"/>
      <c r="N208" s="10"/>
      <c r="O208" s="10"/>
      <c r="P208" s="10"/>
      <c r="Q208" s="10"/>
      <c r="R208" s="10"/>
      <c r="S208" s="10"/>
      <c r="T208" s="10"/>
      <c r="U208" s="10"/>
      <c r="V208" s="10"/>
      <c r="W208" s="10"/>
      <c r="X208" s="10"/>
      <c r="Y208" s="10"/>
      <c r="Z208" s="10"/>
      <c r="AA208" s="10"/>
      <c r="AB208" s="10"/>
      <c r="AC208" s="10"/>
      <c r="AD208" s="10"/>
      <c r="AE208" s="10"/>
      <c r="AF208" s="10"/>
      <c r="AG208" s="10"/>
      <c r="AH208" s="10"/>
      <c r="AI208" s="10"/>
      <c r="AJ208" s="10"/>
      <c r="AK208" s="10"/>
      <c r="AL208" s="10"/>
      <c r="AM208" s="10"/>
      <c r="AN208" s="10"/>
      <c r="AO208" s="10"/>
      <c r="AP208" s="10"/>
      <c r="AQ208" s="10"/>
      <c r="AR208" s="10"/>
      <c r="AS208" s="10"/>
      <c r="AT208" s="10"/>
      <c r="AU208" s="10"/>
      <c r="AV208" s="10"/>
      <c r="AW208" s="10"/>
      <c r="AX208" s="10"/>
      <c r="AY208" s="10"/>
    </row>
    <row r="209" spans="1:51" s="4" customFormat="1" x14ac:dyDescent="0.25">
      <c r="A209" s="100"/>
      <c r="B209" s="9"/>
      <c r="C209" s="10"/>
      <c r="D209" s="11"/>
      <c r="E209" s="28"/>
      <c r="F209" s="28"/>
      <c r="G209" s="28"/>
      <c r="H209" s="9"/>
      <c r="I209" s="10"/>
      <c r="J209" s="68"/>
      <c r="K209" s="41"/>
      <c r="L209" s="10"/>
      <c r="M209" s="10"/>
      <c r="N209" s="10"/>
      <c r="O209" s="10"/>
      <c r="P209" s="10"/>
      <c r="Q209" s="10"/>
      <c r="R209" s="10"/>
      <c r="S209" s="10"/>
      <c r="T209" s="10"/>
      <c r="U209" s="10"/>
      <c r="V209" s="10"/>
      <c r="W209" s="10"/>
      <c r="X209" s="10"/>
      <c r="Y209" s="10"/>
      <c r="Z209" s="10"/>
      <c r="AA209" s="10"/>
      <c r="AB209" s="10"/>
      <c r="AC209" s="10"/>
      <c r="AD209" s="10"/>
      <c r="AE209" s="10"/>
      <c r="AF209" s="10"/>
      <c r="AG209" s="10"/>
      <c r="AH209" s="10"/>
      <c r="AI209" s="10"/>
      <c r="AJ209" s="10"/>
      <c r="AK209" s="10"/>
      <c r="AL209" s="10"/>
      <c r="AM209" s="10"/>
      <c r="AN209" s="10"/>
      <c r="AO209" s="10"/>
      <c r="AP209" s="10"/>
      <c r="AQ209" s="10"/>
      <c r="AR209" s="10"/>
      <c r="AS209" s="10"/>
      <c r="AT209" s="10"/>
      <c r="AU209" s="10"/>
      <c r="AV209" s="10"/>
      <c r="AW209" s="10"/>
      <c r="AX209" s="10"/>
      <c r="AY209" s="10"/>
    </row>
    <row r="210" spans="1:51" s="4" customFormat="1" x14ac:dyDescent="0.25">
      <c r="A210" s="100"/>
      <c r="B210" s="9"/>
      <c r="C210" s="23"/>
      <c r="D210" s="11"/>
      <c r="E210" s="11"/>
      <c r="F210" s="28"/>
      <c r="G210" s="28"/>
      <c r="H210" s="9"/>
      <c r="I210" s="10"/>
      <c r="J210" s="68"/>
      <c r="K210" s="41"/>
      <c r="L210" s="10"/>
      <c r="M210" s="10"/>
      <c r="N210" s="10"/>
      <c r="O210" s="10"/>
      <c r="P210" s="10"/>
      <c r="Q210" s="10"/>
      <c r="R210" s="10"/>
      <c r="S210" s="10"/>
      <c r="T210" s="10"/>
      <c r="U210" s="10"/>
      <c r="V210" s="10"/>
      <c r="W210" s="10"/>
      <c r="X210" s="10"/>
      <c r="Y210" s="10"/>
      <c r="Z210" s="10"/>
      <c r="AA210" s="10"/>
      <c r="AB210" s="10"/>
      <c r="AC210" s="10"/>
      <c r="AD210" s="10"/>
      <c r="AE210" s="10"/>
      <c r="AF210" s="10"/>
      <c r="AG210" s="10"/>
      <c r="AH210" s="10"/>
      <c r="AI210" s="10"/>
      <c r="AJ210" s="10"/>
      <c r="AK210" s="10"/>
      <c r="AL210" s="10"/>
      <c r="AM210" s="10"/>
      <c r="AN210" s="10"/>
      <c r="AO210" s="10"/>
      <c r="AP210" s="10"/>
      <c r="AQ210" s="10"/>
      <c r="AR210" s="10"/>
      <c r="AS210" s="10"/>
      <c r="AT210" s="10"/>
      <c r="AU210" s="10"/>
      <c r="AV210" s="10"/>
      <c r="AW210" s="10"/>
      <c r="AX210" s="10"/>
      <c r="AY210" s="10"/>
    </row>
    <row r="211" spans="1:51" s="4" customFormat="1" x14ac:dyDescent="0.25">
      <c r="A211" s="100"/>
      <c r="B211" s="9"/>
      <c r="C211" s="10"/>
      <c r="D211" s="11"/>
      <c r="E211" s="28"/>
      <c r="F211" s="28"/>
      <c r="G211" s="28"/>
      <c r="H211" s="9"/>
      <c r="I211" s="10"/>
      <c r="J211" s="68"/>
      <c r="K211" s="41"/>
      <c r="L211" s="10"/>
      <c r="M211" s="10"/>
      <c r="N211" s="10"/>
      <c r="O211" s="10"/>
      <c r="P211" s="10"/>
      <c r="Q211" s="10"/>
      <c r="R211" s="10"/>
      <c r="S211" s="10"/>
      <c r="T211" s="10"/>
      <c r="U211" s="10"/>
      <c r="V211" s="10"/>
      <c r="W211" s="10"/>
      <c r="X211" s="10"/>
      <c r="Y211" s="10"/>
      <c r="Z211" s="10"/>
      <c r="AA211" s="10"/>
      <c r="AB211" s="10"/>
      <c r="AC211" s="10"/>
      <c r="AD211" s="10"/>
      <c r="AE211" s="10"/>
      <c r="AF211" s="10"/>
      <c r="AG211" s="10"/>
      <c r="AH211" s="10"/>
      <c r="AI211" s="10"/>
      <c r="AJ211" s="10"/>
      <c r="AK211" s="10"/>
      <c r="AL211" s="10"/>
      <c r="AM211" s="10"/>
      <c r="AN211" s="10"/>
      <c r="AO211" s="10"/>
      <c r="AP211" s="10"/>
      <c r="AQ211" s="10"/>
      <c r="AR211" s="10"/>
      <c r="AS211" s="10"/>
      <c r="AT211" s="10"/>
      <c r="AU211" s="10"/>
      <c r="AV211" s="10"/>
      <c r="AW211" s="10"/>
      <c r="AX211" s="10"/>
      <c r="AY211" s="10"/>
    </row>
    <row r="212" spans="1:51" s="4" customFormat="1" x14ac:dyDescent="0.25">
      <c r="A212" s="100"/>
      <c r="B212" s="9"/>
      <c r="C212" s="10"/>
      <c r="D212" s="11"/>
      <c r="E212" s="28"/>
      <c r="F212" s="28"/>
      <c r="G212" s="28"/>
      <c r="H212" s="9"/>
      <c r="I212" s="10"/>
      <c r="J212" s="68"/>
      <c r="K212" s="41"/>
      <c r="L212" s="10"/>
      <c r="M212" s="10"/>
      <c r="N212" s="10"/>
      <c r="O212" s="10"/>
      <c r="P212" s="10"/>
      <c r="Q212" s="10"/>
      <c r="R212" s="10"/>
      <c r="S212" s="10"/>
      <c r="T212" s="10"/>
      <c r="U212" s="10"/>
      <c r="V212" s="10"/>
      <c r="W212" s="10"/>
      <c r="X212" s="10"/>
      <c r="Y212" s="10"/>
      <c r="Z212" s="10"/>
      <c r="AA212" s="10"/>
      <c r="AB212" s="10"/>
      <c r="AC212" s="10"/>
      <c r="AD212" s="10"/>
      <c r="AE212" s="10"/>
      <c r="AF212" s="10"/>
      <c r="AG212" s="10"/>
      <c r="AH212" s="10"/>
      <c r="AI212" s="10"/>
      <c r="AJ212" s="10"/>
      <c r="AK212" s="10"/>
      <c r="AL212" s="10"/>
      <c r="AM212" s="10"/>
      <c r="AN212" s="10"/>
      <c r="AO212" s="10"/>
      <c r="AP212" s="10"/>
      <c r="AQ212" s="10"/>
      <c r="AR212" s="10"/>
      <c r="AS212" s="10"/>
      <c r="AT212" s="10"/>
      <c r="AU212" s="10"/>
      <c r="AV212" s="10"/>
      <c r="AW212" s="10"/>
      <c r="AX212" s="10"/>
      <c r="AY212" s="10"/>
    </row>
    <row r="213" spans="1:51" s="4" customFormat="1" x14ac:dyDescent="0.25">
      <c r="A213" s="100"/>
      <c r="B213" s="9"/>
      <c r="C213" s="10"/>
      <c r="D213" s="11"/>
      <c r="E213" s="28"/>
      <c r="F213" s="28"/>
      <c r="G213" s="28"/>
      <c r="H213" s="9"/>
      <c r="I213" s="10"/>
      <c r="J213" s="68"/>
      <c r="K213" s="41"/>
      <c r="L213" s="10"/>
      <c r="M213" s="10"/>
      <c r="N213" s="10"/>
      <c r="O213" s="10"/>
      <c r="P213" s="10"/>
      <c r="Q213" s="10"/>
      <c r="R213" s="10"/>
      <c r="S213" s="10"/>
      <c r="T213" s="10"/>
      <c r="U213" s="10"/>
      <c r="V213" s="10"/>
      <c r="W213" s="10"/>
      <c r="X213" s="10"/>
      <c r="Y213" s="10"/>
      <c r="Z213" s="10"/>
      <c r="AA213" s="10"/>
      <c r="AB213" s="10"/>
      <c r="AC213" s="10"/>
      <c r="AD213" s="10"/>
      <c r="AE213" s="10"/>
      <c r="AF213" s="10"/>
      <c r="AG213" s="10"/>
      <c r="AH213" s="10"/>
      <c r="AI213" s="10"/>
      <c r="AJ213" s="10"/>
      <c r="AK213" s="10"/>
      <c r="AL213" s="10"/>
      <c r="AM213" s="10"/>
      <c r="AN213" s="10"/>
      <c r="AO213" s="10"/>
      <c r="AP213" s="10"/>
      <c r="AQ213" s="10"/>
      <c r="AR213" s="10"/>
      <c r="AS213" s="10"/>
      <c r="AT213" s="10"/>
      <c r="AU213" s="10"/>
      <c r="AV213" s="10"/>
      <c r="AW213" s="10"/>
      <c r="AX213" s="10"/>
      <c r="AY213" s="10"/>
    </row>
    <row r="214" spans="1:51" s="4" customFormat="1" x14ac:dyDescent="0.25">
      <c r="A214" s="100"/>
      <c r="B214" s="9"/>
      <c r="C214" s="10"/>
      <c r="D214" s="11"/>
      <c r="E214" s="28"/>
      <c r="F214" s="28"/>
      <c r="G214" s="28"/>
      <c r="H214" s="9"/>
      <c r="I214" s="10"/>
      <c r="J214" s="68"/>
      <c r="K214" s="41"/>
      <c r="L214" s="10"/>
      <c r="M214" s="10"/>
      <c r="N214" s="10"/>
      <c r="O214" s="10"/>
      <c r="P214" s="10"/>
      <c r="Q214" s="10"/>
      <c r="R214" s="10"/>
      <c r="S214" s="10"/>
      <c r="T214" s="10"/>
      <c r="U214" s="10"/>
      <c r="V214" s="10"/>
      <c r="W214" s="10"/>
      <c r="X214" s="10"/>
      <c r="Y214" s="10"/>
      <c r="Z214" s="10"/>
      <c r="AA214" s="10"/>
      <c r="AB214" s="10"/>
      <c r="AC214" s="10"/>
      <c r="AD214" s="10"/>
      <c r="AE214" s="10"/>
      <c r="AF214" s="10"/>
      <c r="AG214" s="10"/>
      <c r="AH214" s="10"/>
      <c r="AI214" s="10"/>
      <c r="AJ214" s="10"/>
      <c r="AK214" s="10"/>
      <c r="AL214" s="10"/>
      <c r="AM214" s="10"/>
      <c r="AN214" s="10"/>
      <c r="AO214" s="10"/>
      <c r="AP214" s="10"/>
      <c r="AQ214" s="10"/>
      <c r="AR214" s="10"/>
      <c r="AS214" s="10"/>
      <c r="AT214" s="10"/>
      <c r="AU214" s="10"/>
      <c r="AV214" s="10"/>
      <c r="AW214" s="10"/>
      <c r="AX214" s="10"/>
      <c r="AY214" s="10"/>
    </row>
    <row r="215" spans="1:51" s="4" customFormat="1" x14ac:dyDescent="0.25">
      <c r="A215" s="100"/>
      <c r="B215" s="9"/>
      <c r="C215" s="10"/>
      <c r="D215" s="11"/>
      <c r="E215" s="28"/>
      <c r="F215" s="28"/>
      <c r="G215" s="28"/>
      <c r="H215" s="9"/>
      <c r="I215" s="10"/>
      <c r="J215" s="68"/>
      <c r="K215" s="41"/>
      <c r="L215" s="10"/>
      <c r="M215" s="10"/>
      <c r="N215" s="10"/>
      <c r="O215" s="10"/>
      <c r="P215" s="10"/>
      <c r="Q215" s="10"/>
      <c r="R215" s="10"/>
      <c r="S215" s="10"/>
      <c r="T215" s="10"/>
      <c r="U215" s="10"/>
      <c r="V215" s="10"/>
      <c r="W215" s="10"/>
      <c r="X215" s="10"/>
      <c r="Y215" s="10"/>
      <c r="Z215" s="10"/>
      <c r="AA215" s="10"/>
      <c r="AB215" s="10"/>
      <c r="AC215" s="10"/>
      <c r="AD215" s="10"/>
      <c r="AE215" s="10"/>
      <c r="AF215" s="10"/>
      <c r="AG215" s="10"/>
      <c r="AH215" s="10"/>
      <c r="AI215" s="10"/>
      <c r="AJ215" s="10"/>
      <c r="AK215" s="10"/>
      <c r="AL215" s="10"/>
      <c r="AM215" s="10"/>
      <c r="AN215" s="10"/>
      <c r="AO215" s="10"/>
      <c r="AP215" s="10"/>
      <c r="AQ215" s="10"/>
      <c r="AR215" s="10"/>
      <c r="AS215" s="10"/>
      <c r="AT215" s="10"/>
      <c r="AU215" s="10"/>
      <c r="AV215" s="10"/>
      <c r="AW215" s="10"/>
      <c r="AX215" s="10"/>
      <c r="AY215" s="10"/>
    </row>
    <row r="216" spans="1:51" s="4" customFormat="1" x14ac:dyDescent="0.25">
      <c r="A216" s="100"/>
      <c r="B216" s="9"/>
      <c r="C216" s="10"/>
      <c r="D216" s="11"/>
      <c r="E216" s="28"/>
      <c r="F216" s="28"/>
      <c r="G216" s="28"/>
      <c r="H216" s="9"/>
      <c r="I216" s="10"/>
      <c r="J216" s="68"/>
      <c r="K216" s="41"/>
      <c r="L216" s="10"/>
      <c r="M216" s="10"/>
      <c r="N216" s="10"/>
      <c r="O216" s="10"/>
      <c r="P216" s="10"/>
      <c r="Q216" s="10"/>
      <c r="R216" s="10"/>
      <c r="S216" s="10"/>
      <c r="T216" s="10"/>
      <c r="U216" s="10"/>
      <c r="V216" s="10"/>
      <c r="W216" s="10"/>
      <c r="X216" s="10"/>
      <c r="Y216" s="10"/>
      <c r="Z216" s="10"/>
      <c r="AA216" s="10"/>
      <c r="AB216" s="10"/>
      <c r="AC216" s="10"/>
      <c r="AD216" s="10"/>
      <c r="AE216" s="10"/>
      <c r="AF216" s="10"/>
      <c r="AG216" s="10"/>
      <c r="AH216" s="10"/>
      <c r="AI216" s="10"/>
      <c r="AJ216" s="10"/>
      <c r="AK216" s="10"/>
      <c r="AL216" s="10"/>
      <c r="AM216" s="10"/>
      <c r="AN216" s="10"/>
      <c r="AO216" s="10"/>
      <c r="AP216" s="10"/>
      <c r="AQ216" s="10"/>
      <c r="AR216" s="10"/>
      <c r="AS216" s="10"/>
      <c r="AT216" s="10"/>
      <c r="AU216" s="10"/>
      <c r="AV216" s="10"/>
      <c r="AW216" s="10"/>
      <c r="AX216" s="10"/>
      <c r="AY216" s="10"/>
    </row>
    <row r="217" spans="1:51" s="4" customFormat="1" x14ac:dyDescent="0.25">
      <c r="A217" s="100"/>
      <c r="B217" s="9"/>
      <c r="C217" s="10"/>
      <c r="D217" s="11"/>
      <c r="E217" s="28"/>
      <c r="F217" s="28"/>
      <c r="G217" s="28"/>
      <c r="H217" s="9"/>
      <c r="I217" s="10"/>
      <c r="J217" s="68"/>
      <c r="K217" s="41"/>
      <c r="L217" s="10"/>
      <c r="M217" s="10"/>
      <c r="N217" s="10"/>
      <c r="O217" s="10"/>
      <c r="P217" s="10"/>
      <c r="Q217" s="10"/>
      <c r="R217" s="10"/>
      <c r="S217" s="10"/>
      <c r="T217" s="10"/>
      <c r="U217" s="10"/>
      <c r="V217" s="10"/>
      <c r="W217" s="10"/>
      <c r="X217" s="10"/>
      <c r="Y217" s="10"/>
      <c r="Z217" s="10"/>
      <c r="AA217" s="10"/>
      <c r="AB217" s="10"/>
      <c r="AC217" s="10"/>
      <c r="AD217" s="10"/>
      <c r="AE217" s="10"/>
      <c r="AF217" s="10"/>
      <c r="AG217" s="10"/>
      <c r="AH217" s="10"/>
      <c r="AI217" s="10"/>
      <c r="AJ217" s="10"/>
      <c r="AK217" s="10"/>
      <c r="AL217" s="10"/>
      <c r="AM217" s="10"/>
      <c r="AN217" s="10"/>
      <c r="AO217" s="10"/>
      <c r="AP217" s="10"/>
      <c r="AQ217" s="10"/>
      <c r="AR217" s="10"/>
      <c r="AS217" s="10"/>
      <c r="AT217" s="10"/>
      <c r="AU217" s="10"/>
      <c r="AV217" s="10"/>
      <c r="AW217" s="10"/>
      <c r="AX217" s="10"/>
      <c r="AY217" s="10"/>
    </row>
    <row r="218" spans="1:51" s="4" customFormat="1" x14ac:dyDescent="0.25">
      <c r="A218" s="100"/>
      <c r="B218" s="9"/>
      <c r="C218" s="10"/>
      <c r="D218" s="11"/>
      <c r="E218" s="28"/>
      <c r="F218" s="28"/>
      <c r="G218" s="28"/>
      <c r="H218" s="9"/>
      <c r="I218" s="10"/>
      <c r="J218" s="68"/>
      <c r="K218" s="41"/>
      <c r="L218" s="10"/>
      <c r="M218" s="10"/>
      <c r="N218" s="10"/>
      <c r="O218" s="10"/>
      <c r="P218" s="10"/>
      <c r="Q218" s="10"/>
      <c r="R218" s="10"/>
      <c r="S218" s="10"/>
      <c r="T218" s="10"/>
      <c r="U218" s="10"/>
      <c r="V218" s="10"/>
      <c r="W218" s="10"/>
      <c r="X218" s="10"/>
      <c r="Y218" s="10"/>
      <c r="Z218" s="10"/>
      <c r="AA218" s="10"/>
      <c r="AB218" s="10"/>
      <c r="AC218" s="10"/>
      <c r="AD218" s="10"/>
      <c r="AE218" s="10"/>
      <c r="AF218" s="10"/>
      <c r="AG218" s="10"/>
      <c r="AH218" s="10"/>
      <c r="AI218" s="10"/>
      <c r="AJ218" s="10"/>
      <c r="AK218" s="10"/>
      <c r="AL218" s="10"/>
      <c r="AM218" s="10"/>
      <c r="AN218" s="10"/>
      <c r="AO218" s="10"/>
      <c r="AP218" s="10"/>
      <c r="AQ218" s="10"/>
      <c r="AR218" s="10"/>
      <c r="AS218" s="10"/>
      <c r="AT218" s="10"/>
      <c r="AU218" s="10"/>
      <c r="AV218" s="10"/>
      <c r="AW218" s="10"/>
      <c r="AX218" s="10"/>
      <c r="AY218" s="10"/>
    </row>
    <row r="219" spans="1:51" s="4" customFormat="1" x14ac:dyDescent="0.25">
      <c r="A219" s="100"/>
      <c r="B219" s="9"/>
      <c r="C219" s="10"/>
      <c r="D219" s="11"/>
      <c r="E219" s="28"/>
      <c r="F219" s="28"/>
      <c r="G219" s="28"/>
      <c r="H219" s="9"/>
      <c r="I219" s="10"/>
      <c r="J219" s="68"/>
      <c r="K219" s="41"/>
      <c r="L219" s="10"/>
      <c r="M219" s="10"/>
      <c r="N219" s="10"/>
      <c r="O219" s="10"/>
      <c r="P219" s="10"/>
      <c r="Q219" s="10"/>
      <c r="R219" s="10"/>
      <c r="S219" s="10"/>
      <c r="T219" s="10"/>
      <c r="U219" s="10"/>
      <c r="V219" s="10"/>
      <c r="W219" s="10"/>
      <c r="X219" s="10"/>
      <c r="Y219" s="10"/>
      <c r="Z219" s="10"/>
      <c r="AA219" s="10"/>
      <c r="AB219" s="10"/>
      <c r="AC219" s="10"/>
      <c r="AD219" s="10"/>
      <c r="AE219" s="10"/>
      <c r="AF219" s="10"/>
      <c r="AG219" s="10"/>
      <c r="AH219" s="10"/>
      <c r="AI219" s="10"/>
      <c r="AJ219" s="10"/>
      <c r="AK219" s="10"/>
      <c r="AL219" s="10"/>
      <c r="AM219" s="10"/>
      <c r="AN219" s="10"/>
      <c r="AO219" s="10"/>
      <c r="AP219" s="10"/>
      <c r="AQ219" s="10"/>
      <c r="AR219" s="10"/>
      <c r="AS219" s="10"/>
      <c r="AT219" s="10"/>
      <c r="AU219" s="10"/>
      <c r="AV219" s="10"/>
      <c r="AW219" s="10"/>
      <c r="AX219" s="10"/>
      <c r="AY219" s="10"/>
    </row>
    <row r="220" spans="1:51" s="4" customFormat="1" x14ac:dyDescent="0.25">
      <c r="A220" s="100"/>
      <c r="B220" s="9"/>
      <c r="C220" s="10"/>
      <c r="D220" s="11"/>
      <c r="E220" s="28"/>
      <c r="F220" s="28"/>
      <c r="G220" s="28"/>
      <c r="H220" s="9"/>
      <c r="I220" s="10"/>
      <c r="J220" s="68"/>
      <c r="K220" s="41"/>
      <c r="L220" s="10"/>
      <c r="M220" s="10"/>
      <c r="N220" s="10"/>
      <c r="O220" s="10"/>
      <c r="P220" s="10"/>
      <c r="Q220" s="10"/>
      <c r="R220" s="10"/>
      <c r="S220" s="10"/>
      <c r="T220" s="10"/>
      <c r="U220" s="10"/>
      <c r="V220" s="10"/>
      <c r="W220" s="10"/>
      <c r="X220" s="10"/>
      <c r="Y220" s="10"/>
      <c r="Z220" s="10"/>
      <c r="AA220" s="10"/>
      <c r="AB220" s="10"/>
      <c r="AC220" s="10"/>
      <c r="AD220" s="10"/>
      <c r="AE220" s="10"/>
      <c r="AF220" s="10"/>
      <c r="AG220" s="10"/>
      <c r="AH220" s="10"/>
      <c r="AI220" s="10"/>
      <c r="AJ220" s="10"/>
      <c r="AK220" s="10"/>
      <c r="AL220" s="10"/>
      <c r="AM220" s="10"/>
      <c r="AN220" s="10"/>
      <c r="AO220" s="10"/>
      <c r="AP220" s="10"/>
      <c r="AQ220" s="10"/>
      <c r="AR220" s="10"/>
      <c r="AS220" s="10"/>
      <c r="AT220" s="10"/>
      <c r="AU220" s="10"/>
      <c r="AV220" s="10"/>
      <c r="AW220" s="10"/>
      <c r="AX220" s="10"/>
      <c r="AY220" s="10"/>
    </row>
    <row r="221" spans="1:51" s="4" customFormat="1" x14ac:dyDescent="0.25">
      <c r="A221" s="100"/>
      <c r="B221" s="9"/>
      <c r="C221" s="10"/>
      <c r="D221" s="11"/>
      <c r="E221" s="28"/>
      <c r="F221" s="28"/>
      <c r="G221" s="28"/>
      <c r="H221" s="9"/>
      <c r="I221" s="10"/>
      <c r="J221" s="68"/>
      <c r="K221" s="41"/>
      <c r="L221" s="10"/>
      <c r="M221" s="10"/>
      <c r="N221" s="10"/>
      <c r="O221" s="10"/>
      <c r="P221" s="10"/>
      <c r="Q221" s="10"/>
      <c r="R221" s="10"/>
      <c r="S221" s="10"/>
      <c r="T221" s="10"/>
      <c r="U221" s="10"/>
      <c r="V221" s="10"/>
      <c r="W221" s="10"/>
      <c r="X221" s="10"/>
      <c r="Y221" s="10"/>
      <c r="Z221" s="10"/>
      <c r="AA221" s="10"/>
      <c r="AB221" s="10"/>
      <c r="AC221" s="10"/>
      <c r="AD221" s="10"/>
      <c r="AE221" s="10"/>
      <c r="AF221" s="10"/>
      <c r="AG221" s="10"/>
      <c r="AH221" s="10"/>
      <c r="AI221" s="10"/>
      <c r="AJ221" s="10"/>
      <c r="AK221" s="10"/>
      <c r="AL221" s="10"/>
      <c r="AM221" s="10"/>
      <c r="AN221" s="10"/>
      <c r="AO221" s="10"/>
      <c r="AP221" s="10"/>
      <c r="AQ221" s="10"/>
      <c r="AR221" s="10"/>
      <c r="AS221" s="10"/>
      <c r="AT221" s="10"/>
      <c r="AU221" s="10"/>
      <c r="AV221" s="10"/>
      <c r="AW221" s="10"/>
      <c r="AX221" s="10"/>
      <c r="AY221" s="10"/>
    </row>
    <row r="222" spans="1:51" s="4" customFormat="1" x14ac:dyDescent="0.25">
      <c r="A222" s="100"/>
      <c r="B222" s="9"/>
      <c r="C222" s="10"/>
      <c r="D222" s="11"/>
      <c r="E222" s="28"/>
      <c r="F222" s="28"/>
      <c r="G222" s="28"/>
      <c r="H222" s="9"/>
      <c r="I222" s="10"/>
      <c r="J222" s="68"/>
      <c r="K222" s="41"/>
      <c r="L222" s="10"/>
      <c r="M222" s="10"/>
      <c r="N222" s="10"/>
      <c r="O222" s="10"/>
      <c r="P222" s="10"/>
      <c r="Q222" s="10"/>
      <c r="R222" s="10"/>
      <c r="S222" s="10"/>
      <c r="T222" s="10"/>
      <c r="U222" s="10"/>
      <c r="V222" s="10"/>
      <c r="W222" s="10"/>
      <c r="X222" s="10"/>
      <c r="Y222" s="10"/>
      <c r="Z222" s="10"/>
      <c r="AA222" s="10"/>
      <c r="AB222" s="10"/>
      <c r="AC222" s="10"/>
      <c r="AD222" s="10"/>
      <c r="AE222" s="10"/>
      <c r="AF222" s="10"/>
      <c r="AG222" s="10"/>
      <c r="AH222" s="10"/>
      <c r="AI222" s="10"/>
      <c r="AJ222" s="10"/>
      <c r="AK222" s="10"/>
      <c r="AL222" s="10"/>
      <c r="AM222" s="10"/>
      <c r="AN222" s="10"/>
      <c r="AO222" s="10"/>
      <c r="AP222" s="10"/>
      <c r="AQ222" s="10"/>
      <c r="AR222" s="10"/>
      <c r="AS222" s="10"/>
      <c r="AT222" s="10"/>
      <c r="AU222" s="10"/>
      <c r="AV222" s="10"/>
      <c r="AW222" s="10"/>
      <c r="AX222" s="10"/>
      <c r="AY222" s="10"/>
    </row>
    <row r="223" spans="1:51" s="4" customFormat="1" x14ac:dyDescent="0.25">
      <c r="A223" s="100"/>
      <c r="B223" s="9"/>
      <c r="C223" s="10"/>
      <c r="D223" s="11"/>
      <c r="E223" s="28"/>
      <c r="F223" s="28"/>
      <c r="G223" s="28"/>
      <c r="H223" s="9"/>
      <c r="I223" s="10"/>
      <c r="J223" s="68"/>
      <c r="K223" s="41"/>
      <c r="L223" s="10"/>
      <c r="M223" s="10"/>
      <c r="N223" s="10"/>
      <c r="O223" s="10"/>
      <c r="P223" s="10"/>
      <c r="Q223" s="10"/>
      <c r="R223" s="10"/>
      <c r="S223" s="10"/>
      <c r="T223" s="10"/>
      <c r="U223" s="10"/>
      <c r="V223" s="10"/>
      <c r="W223" s="10"/>
      <c r="X223" s="10"/>
      <c r="Y223" s="10"/>
      <c r="Z223" s="10"/>
      <c r="AA223" s="10"/>
      <c r="AB223" s="10"/>
      <c r="AC223" s="10"/>
      <c r="AD223" s="10"/>
      <c r="AE223" s="10"/>
      <c r="AF223" s="10"/>
      <c r="AG223" s="10"/>
      <c r="AH223" s="10"/>
      <c r="AI223" s="10"/>
      <c r="AJ223" s="10"/>
      <c r="AK223" s="10"/>
      <c r="AL223" s="10"/>
      <c r="AM223" s="10"/>
      <c r="AN223" s="10"/>
      <c r="AO223" s="10"/>
      <c r="AP223" s="10"/>
      <c r="AQ223" s="10"/>
      <c r="AR223" s="10"/>
      <c r="AS223" s="10"/>
      <c r="AT223" s="10"/>
      <c r="AU223" s="10"/>
      <c r="AV223" s="10"/>
      <c r="AW223" s="10"/>
      <c r="AX223" s="10"/>
      <c r="AY223" s="10"/>
    </row>
    <row r="224" spans="1:51" s="4" customFormat="1" x14ac:dyDescent="0.25">
      <c r="A224" s="100"/>
      <c r="B224" s="9"/>
      <c r="C224" s="10"/>
      <c r="D224" s="11"/>
      <c r="E224" s="28"/>
      <c r="F224" s="28"/>
      <c r="G224" s="28"/>
      <c r="H224" s="9"/>
      <c r="I224" s="10"/>
      <c r="J224" s="68"/>
      <c r="K224" s="41"/>
      <c r="L224" s="10"/>
      <c r="M224" s="10"/>
      <c r="N224" s="10"/>
      <c r="O224" s="10"/>
      <c r="P224" s="10"/>
      <c r="Q224" s="10"/>
      <c r="R224" s="10"/>
      <c r="S224" s="10"/>
      <c r="T224" s="10"/>
      <c r="U224" s="10"/>
      <c r="V224" s="10"/>
      <c r="W224" s="10"/>
      <c r="X224" s="10"/>
      <c r="Y224" s="10"/>
      <c r="Z224" s="10"/>
      <c r="AA224" s="10"/>
      <c r="AB224" s="10"/>
      <c r="AC224" s="10"/>
      <c r="AD224" s="10"/>
      <c r="AE224" s="10"/>
      <c r="AF224" s="10"/>
      <c r="AG224" s="10"/>
      <c r="AH224" s="10"/>
      <c r="AI224" s="10"/>
      <c r="AJ224" s="10"/>
      <c r="AK224" s="10"/>
      <c r="AL224" s="10"/>
      <c r="AM224" s="10"/>
      <c r="AN224" s="10"/>
      <c r="AO224" s="10"/>
      <c r="AP224" s="10"/>
      <c r="AQ224" s="10"/>
      <c r="AR224" s="10"/>
      <c r="AS224" s="10"/>
      <c r="AT224" s="10"/>
      <c r="AU224" s="10"/>
      <c r="AV224" s="10"/>
      <c r="AW224" s="10"/>
      <c r="AX224" s="10"/>
      <c r="AY224" s="10"/>
    </row>
    <row r="225" spans="1:51" s="4" customFormat="1" x14ac:dyDescent="0.25">
      <c r="A225" s="100"/>
      <c r="B225" s="9"/>
      <c r="C225" s="10"/>
      <c r="D225" s="11"/>
      <c r="E225" s="28"/>
      <c r="F225" s="28"/>
      <c r="G225" s="28"/>
      <c r="H225" s="9"/>
      <c r="I225" s="10"/>
      <c r="J225" s="68"/>
      <c r="K225" s="41"/>
      <c r="L225" s="10"/>
      <c r="M225" s="10"/>
      <c r="N225" s="10"/>
      <c r="O225" s="10"/>
      <c r="P225" s="10"/>
      <c r="Q225" s="10"/>
      <c r="R225" s="10"/>
      <c r="S225" s="10"/>
      <c r="T225" s="10"/>
      <c r="U225" s="10"/>
      <c r="V225" s="10"/>
      <c r="W225" s="10"/>
      <c r="X225" s="10"/>
      <c r="Y225" s="10"/>
      <c r="Z225" s="10"/>
      <c r="AA225" s="10"/>
      <c r="AB225" s="10"/>
      <c r="AC225" s="10"/>
      <c r="AD225" s="10"/>
      <c r="AE225" s="10"/>
      <c r="AF225" s="10"/>
      <c r="AG225" s="10"/>
      <c r="AH225" s="10"/>
      <c r="AI225" s="10"/>
      <c r="AJ225" s="10"/>
      <c r="AK225" s="10"/>
      <c r="AL225" s="10"/>
      <c r="AM225" s="10"/>
      <c r="AN225" s="10"/>
      <c r="AO225" s="10"/>
      <c r="AP225" s="10"/>
      <c r="AQ225" s="10"/>
      <c r="AR225" s="10"/>
      <c r="AS225" s="10"/>
      <c r="AT225" s="10"/>
      <c r="AU225" s="10"/>
      <c r="AV225" s="10"/>
      <c r="AW225" s="10"/>
      <c r="AX225" s="10"/>
      <c r="AY225" s="10"/>
    </row>
    <row r="226" spans="1:51" s="4" customFormat="1" x14ac:dyDescent="0.25">
      <c r="A226" s="100"/>
      <c r="B226" s="9"/>
      <c r="C226" s="10"/>
      <c r="D226" s="11"/>
      <c r="E226" s="28"/>
      <c r="F226" s="28"/>
      <c r="G226" s="28"/>
      <c r="H226" s="9"/>
      <c r="I226" s="10"/>
      <c r="J226" s="68"/>
      <c r="K226" s="41"/>
      <c r="L226" s="10"/>
      <c r="M226" s="10"/>
      <c r="N226" s="10"/>
      <c r="O226" s="10"/>
      <c r="P226" s="10"/>
      <c r="Q226" s="10"/>
      <c r="R226" s="10"/>
      <c r="S226" s="10"/>
      <c r="T226" s="10"/>
      <c r="U226" s="10"/>
      <c r="V226" s="10"/>
      <c r="W226" s="10"/>
      <c r="X226" s="10"/>
      <c r="Y226" s="10"/>
      <c r="Z226" s="10"/>
      <c r="AA226" s="10"/>
      <c r="AB226" s="10"/>
      <c r="AC226" s="10"/>
      <c r="AD226" s="10"/>
      <c r="AE226" s="10"/>
      <c r="AF226" s="10"/>
      <c r="AG226" s="10"/>
      <c r="AH226" s="10"/>
      <c r="AI226" s="10"/>
      <c r="AJ226" s="10"/>
      <c r="AK226" s="10"/>
      <c r="AL226" s="10"/>
      <c r="AM226" s="10"/>
      <c r="AN226" s="10"/>
      <c r="AO226" s="10"/>
      <c r="AP226" s="10"/>
      <c r="AQ226" s="10"/>
      <c r="AR226" s="10"/>
      <c r="AS226" s="10"/>
      <c r="AT226" s="10"/>
      <c r="AU226" s="10"/>
      <c r="AV226" s="10"/>
      <c r="AW226" s="10"/>
      <c r="AX226" s="10"/>
      <c r="AY226" s="10"/>
    </row>
    <row r="227" spans="1:51" s="4" customFormat="1" x14ac:dyDescent="0.25">
      <c r="A227" s="100"/>
      <c r="B227" s="9"/>
      <c r="C227" s="10"/>
      <c r="D227" s="11"/>
      <c r="E227" s="28"/>
      <c r="F227" s="28"/>
      <c r="G227" s="28"/>
      <c r="H227" s="9"/>
      <c r="I227" s="10"/>
      <c r="J227" s="68"/>
      <c r="K227" s="41"/>
      <c r="L227" s="10"/>
      <c r="M227" s="10"/>
      <c r="N227" s="10"/>
      <c r="O227" s="10"/>
      <c r="P227" s="10"/>
      <c r="Q227" s="10"/>
      <c r="R227" s="10"/>
      <c r="S227" s="10"/>
      <c r="T227" s="10"/>
      <c r="U227" s="10"/>
      <c r="V227" s="10"/>
      <c r="W227" s="10"/>
      <c r="X227" s="10"/>
      <c r="Y227" s="10"/>
      <c r="Z227" s="10"/>
      <c r="AA227" s="10"/>
      <c r="AB227" s="10"/>
      <c r="AC227" s="10"/>
      <c r="AD227" s="10"/>
      <c r="AE227" s="10"/>
      <c r="AF227" s="10"/>
      <c r="AG227" s="10"/>
      <c r="AH227" s="10"/>
      <c r="AI227" s="10"/>
      <c r="AJ227" s="10"/>
      <c r="AK227" s="10"/>
      <c r="AL227" s="10"/>
      <c r="AM227" s="10"/>
      <c r="AN227" s="10"/>
      <c r="AO227" s="10"/>
      <c r="AP227" s="10"/>
      <c r="AQ227" s="10"/>
      <c r="AR227" s="10"/>
      <c r="AS227" s="10"/>
      <c r="AT227" s="10"/>
      <c r="AU227" s="10"/>
      <c r="AV227" s="10"/>
      <c r="AW227" s="10"/>
      <c r="AX227" s="10"/>
      <c r="AY227" s="10"/>
    </row>
    <row r="228" spans="1:51" s="4" customFormat="1" x14ac:dyDescent="0.25">
      <c r="A228" s="100"/>
      <c r="B228" s="9"/>
      <c r="C228" s="10"/>
      <c r="D228" s="11"/>
      <c r="E228" s="28"/>
      <c r="F228" s="28"/>
      <c r="G228" s="28"/>
      <c r="H228" s="9"/>
      <c r="I228" s="10"/>
      <c r="J228" s="68"/>
      <c r="K228" s="41"/>
      <c r="L228" s="10"/>
      <c r="M228" s="10"/>
      <c r="N228" s="10"/>
      <c r="O228" s="10"/>
      <c r="P228" s="10"/>
      <c r="Q228" s="10"/>
      <c r="R228" s="10"/>
      <c r="S228" s="10"/>
      <c r="T228" s="10"/>
      <c r="U228" s="10"/>
      <c r="V228" s="10"/>
      <c r="W228" s="10"/>
      <c r="X228" s="10"/>
      <c r="Y228" s="10"/>
      <c r="Z228" s="10"/>
      <c r="AA228" s="10"/>
      <c r="AB228" s="10"/>
      <c r="AC228" s="10"/>
      <c r="AD228" s="10"/>
      <c r="AE228" s="10"/>
      <c r="AF228" s="10"/>
      <c r="AG228" s="10"/>
      <c r="AH228" s="10"/>
      <c r="AI228" s="10"/>
      <c r="AJ228" s="10"/>
      <c r="AK228" s="10"/>
      <c r="AL228" s="10"/>
      <c r="AM228" s="10"/>
      <c r="AN228" s="10"/>
      <c r="AO228" s="10"/>
      <c r="AP228" s="10"/>
      <c r="AQ228" s="10"/>
      <c r="AR228" s="10"/>
      <c r="AS228" s="10"/>
      <c r="AT228" s="10"/>
      <c r="AU228" s="10"/>
      <c r="AV228" s="10"/>
      <c r="AW228" s="10"/>
      <c r="AX228" s="10"/>
      <c r="AY228" s="10"/>
    </row>
    <row r="229" spans="1:51" s="4" customFormat="1" x14ac:dyDescent="0.25">
      <c r="A229" s="100"/>
      <c r="B229" s="9"/>
      <c r="C229" s="10"/>
      <c r="D229" s="11"/>
      <c r="E229" s="28"/>
      <c r="F229" s="28"/>
      <c r="G229" s="28"/>
      <c r="H229" s="9"/>
      <c r="I229" s="10"/>
      <c r="J229" s="68"/>
      <c r="K229" s="41"/>
      <c r="L229" s="10"/>
      <c r="M229" s="10"/>
      <c r="N229" s="10"/>
      <c r="O229" s="10"/>
      <c r="P229" s="10"/>
      <c r="Q229" s="10"/>
      <c r="R229" s="10"/>
      <c r="S229" s="10"/>
      <c r="T229" s="10"/>
      <c r="U229" s="10"/>
      <c r="V229" s="10"/>
      <c r="W229" s="10"/>
      <c r="X229" s="10"/>
      <c r="Y229" s="10"/>
      <c r="Z229" s="10"/>
      <c r="AA229" s="10"/>
      <c r="AB229" s="10"/>
      <c r="AC229" s="10"/>
      <c r="AD229" s="10"/>
      <c r="AE229" s="10"/>
      <c r="AF229" s="10"/>
      <c r="AG229" s="10"/>
      <c r="AH229" s="10"/>
      <c r="AI229" s="10"/>
      <c r="AJ229" s="10"/>
      <c r="AK229" s="10"/>
      <c r="AL229" s="10"/>
      <c r="AM229" s="10"/>
      <c r="AN229" s="10"/>
      <c r="AO229" s="10"/>
      <c r="AP229" s="10"/>
      <c r="AQ229" s="10"/>
      <c r="AR229" s="10"/>
      <c r="AS229" s="10"/>
      <c r="AT229" s="10"/>
      <c r="AU229" s="10"/>
      <c r="AV229" s="10"/>
      <c r="AW229" s="10"/>
      <c r="AX229" s="10"/>
      <c r="AY229" s="10"/>
    </row>
    <row r="230" spans="1:51" s="4" customFormat="1" x14ac:dyDescent="0.25">
      <c r="A230" s="100"/>
      <c r="B230" s="9"/>
      <c r="C230" s="10"/>
      <c r="D230" s="11"/>
      <c r="E230" s="28"/>
      <c r="F230" s="28"/>
      <c r="G230" s="28"/>
      <c r="H230" s="9"/>
      <c r="I230" s="10"/>
      <c r="J230" s="68"/>
      <c r="K230" s="41"/>
      <c r="L230" s="10"/>
      <c r="M230" s="10"/>
      <c r="N230" s="10"/>
      <c r="O230" s="10"/>
      <c r="P230" s="10"/>
      <c r="Q230" s="10"/>
      <c r="R230" s="10"/>
      <c r="S230" s="10"/>
      <c r="T230" s="10"/>
      <c r="U230" s="10"/>
      <c r="V230" s="10"/>
      <c r="W230" s="10"/>
      <c r="X230" s="10"/>
      <c r="Y230" s="10"/>
      <c r="Z230" s="10"/>
      <c r="AA230" s="10"/>
      <c r="AB230" s="10"/>
      <c r="AC230" s="10"/>
      <c r="AD230" s="10"/>
      <c r="AE230" s="10"/>
      <c r="AF230" s="10"/>
      <c r="AG230" s="10"/>
      <c r="AH230" s="10"/>
      <c r="AI230" s="10"/>
      <c r="AJ230" s="10"/>
      <c r="AK230" s="10"/>
      <c r="AL230" s="10"/>
      <c r="AM230" s="10"/>
      <c r="AN230" s="10"/>
      <c r="AO230" s="10"/>
      <c r="AP230" s="10"/>
      <c r="AQ230" s="10"/>
      <c r="AR230" s="10"/>
      <c r="AS230" s="10"/>
      <c r="AT230" s="10"/>
      <c r="AU230" s="10"/>
      <c r="AV230" s="10"/>
      <c r="AW230" s="10"/>
      <c r="AX230" s="10"/>
      <c r="AY230" s="10"/>
    </row>
    <row r="231" spans="1:51" s="4" customFormat="1" x14ac:dyDescent="0.25">
      <c r="A231" s="100"/>
      <c r="B231" s="9"/>
      <c r="C231" s="10"/>
      <c r="D231" s="11"/>
      <c r="E231" s="28"/>
      <c r="F231" s="28"/>
      <c r="G231" s="28"/>
      <c r="H231" s="9"/>
      <c r="I231" s="10"/>
      <c r="J231" s="68"/>
      <c r="K231" s="41"/>
      <c r="L231" s="10"/>
      <c r="M231" s="10"/>
      <c r="N231" s="10"/>
      <c r="O231" s="10"/>
      <c r="P231" s="10"/>
      <c r="Q231" s="10"/>
      <c r="R231" s="10"/>
      <c r="S231" s="10"/>
      <c r="T231" s="10"/>
      <c r="U231" s="10"/>
      <c r="V231" s="10"/>
      <c r="W231" s="10"/>
      <c r="X231" s="10"/>
      <c r="Y231" s="10"/>
      <c r="Z231" s="10"/>
      <c r="AA231" s="10"/>
      <c r="AB231" s="10"/>
      <c r="AC231" s="10"/>
      <c r="AD231" s="10"/>
      <c r="AE231" s="10"/>
      <c r="AF231" s="10"/>
      <c r="AG231" s="10"/>
      <c r="AH231" s="10"/>
      <c r="AI231" s="10"/>
      <c r="AJ231" s="10"/>
      <c r="AK231" s="10"/>
      <c r="AL231" s="10"/>
      <c r="AM231" s="10"/>
      <c r="AN231" s="10"/>
      <c r="AO231" s="10"/>
      <c r="AP231" s="10"/>
      <c r="AQ231" s="10"/>
      <c r="AR231" s="10"/>
      <c r="AS231" s="10"/>
      <c r="AT231" s="10"/>
      <c r="AU231" s="10"/>
      <c r="AV231" s="10"/>
      <c r="AW231" s="10"/>
      <c r="AX231" s="10"/>
      <c r="AY231" s="10"/>
    </row>
    <row r="232" spans="1:51" s="4" customFormat="1" x14ac:dyDescent="0.25">
      <c r="A232" s="100"/>
      <c r="B232" s="9"/>
      <c r="C232" s="10"/>
      <c r="D232" s="11"/>
      <c r="E232" s="28"/>
      <c r="F232" s="28"/>
      <c r="G232" s="28"/>
      <c r="H232" s="9"/>
      <c r="I232" s="10"/>
      <c r="J232" s="68"/>
      <c r="K232" s="41"/>
      <c r="L232" s="10"/>
      <c r="M232" s="10"/>
      <c r="N232" s="10"/>
      <c r="O232" s="10"/>
      <c r="P232" s="10"/>
      <c r="Q232" s="10"/>
      <c r="R232" s="10"/>
      <c r="S232" s="10"/>
      <c r="T232" s="10"/>
      <c r="U232" s="10"/>
      <c r="V232" s="10"/>
      <c r="W232" s="10"/>
      <c r="X232" s="10"/>
      <c r="Y232" s="10"/>
      <c r="Z232" s="10"/>
      <c r="AA232" s="10"/>
      <c r="AB232" s="10"/>
      <c r="AC232" s="10"/>
      <c r="AD232" s="10"/>
      <c r="AE232" s="10"/>
      <c r="AF232" s="10"/>
      <c r="AG232" s="10"/>
      <c r="AH232" s="10"/>
      <c r="AI232" s="10"/>
      <c r="AJ232" s="10"/>
      <c r="AK232" s="10"/>
      <c r="AL232" s="10"/>
      <c r="AM232" s="10"/>
      <c r="AN232" s="10"/>
      <c r="AO232" s="10"/>
      <c r="AP232" s="10"/>
      <c r="AQ232" s="10"/>
      <c r="AR232" s="10"/>
      <c r="AS232" s="10"/>
      <c r="AT232" s="10"/>
      <c r="AU232" s="10"/>
      <c r="AV232" s="10"/>
      <c r="AW232" s="10"/>
      <c r="AX232" s="10"/>
      <c r="AY232" s="10"/>
    </row>
    <row r="233" spans="1:51" s="4" customFormat="1" x14ac:dyDescent="0.25">
      <c r="A233" s="100"/>
      <c r="B233" s="9"/>
      <c r="C233" s="10"/>
      <c r="D233" s="11"/>
      <c r="E233" s="28"/>
      <c r="F233" s="28"/>
      <c r="G233" s="28"/>
      <c r="H233" s="9"/>
      <c r="I233" s="10"/>
      <c r="J233" s="68"/>
      <c r="K233" s="41"/>
      <c r="L233" s="10"/>
      <c r="M233" s="10"/>
      <c r="N233" s="10"/>
      <c r="O233" s="10"/>
      <c r="P233" s="10"/>
      <c r="Q233" s="10"/>
      <c r="R233" s="10"/>
      <c r="S233" s="10"/>
      <c r="T233" s="10"/>
      <c r="U233" s="10"/>
      <c r="V233" s="10"/>
      <c r="W233" s="10"/>
      <c r="X233" s="10"/>
      <c r="Y233" s="10"/>
      <c r="Z233" s="10"/>
      <c r="AA233" s="10"/>
      <c r="AB233" s="10"/>
      <c r="AC233" s="10"/>
      <c r="AD233" s="10"/>
      <c r="AE233" s="10"/>
      <c r="AF233" s="10"/>
      <c r="AG233" s="10"/>
      <c r="AH233" s="10"/>
      <c r="AI233" s="10"/>
      <c r="AJ233" s="10"/>
      <c r="AK233" s="10"/>
      <c r="AL233" s="10"/>
      <c r="AM233" s="10"/>
      <c r="AN233" s="10"/>
      <c r="AO233" s="10"/>
      <c r="AP233" s="10"/>
      <c r="AQ233" s="10"/>
      <c r="AR233" s="10"/>
      <c r="AS233" s="10"/>
      <c r="AT233" s="10"/>
      <c r="AU233" s="10"/>
      <c r="AV233" s="10"/>
      <c r="AW233" s="10"/>
      <c r="AX233" s="10"/>
      <c r="AY233" s="10"/>
    </row>
    <row r="234" spans="1:51" s="4" customFormat="1" x14ac:dyDescent="0.25">
      <c r="A234" s="100"/>
      <c r="B234" s="9"/>
      <c r="C234" s="10"/>
      <c r="D234" s="11"/>
      <c r="E234" s="28"/>
      <c r="F234" s="28"/>
      <c r="G234" s="28"/>
      <c r="H234" s="9"/>
      <c r="I234" s="10"/>
      <c r="J234" s="68"/>
      <c r="K234" s="41"/>
      <c r="L234" s="10"/>
      <c r="M234" s="10"/>
      <c r="N234" s="10"/>
      <c r="O234" s="10"/>
      <c r="P234" s="10"/>
      <c r="Q234" s="10"/>
      <c r="R234" s="10"/>
      <c r="S234" s="10"/>
      <c r="T234" s="10"/>
      <c r="U234" s="10"/>
      <c r="V234" s="10"/>
      <c r="W234" s="10"/>
      <c r="X234" s="10"/>
      <c r="Y234" s="10"/>
      <c r="Z234" s="10"/>
      <c r="AA234" s="10"/>
      <c r="AB234" s="10"/>
      <c r="AC234" s="10"/>
      <c r="AD234" s="10"/>
      <c r="AE234" s="10"/>
      <c r="AF234" s="10"/>
      <c r="AG234" s="10"/>
      <c r="AH234" s="10"/>
      <c r="AI234" s="10"/>
      <c r="AJ234" s="10"/>
      <c r="AK234" s="10"/>
      <c r="AL234" s="10"/>
      <c r="AM234" s="10"/>
      <c r="AN234" s="10"/>
      <c r="AO234" s="10"/>
      <c r="AP234" s="10"/>
      <c r="AQ234" s="10"/>
      <c r="AR234" s="10"/>
      <c r="AS234" s="10"/>
      <c r="AT234" s="10"/>
      <c r="AU234" s="10"/>
      <c r="AV234" s="10"/>
      <c r="AW234" s="10"/>
      <c r="AX234" s="10"/>
      <c r="AY234" s="10"/>
    </row>
    <row r="235" spans="1:51" s="4" customFormat="1" x14ac:dyDescent="0.25">
      <c r="A235" s="100"/>
      <c r="B235" s="9"/>
      <c r="C235" s="10"/>
      <c r="D235" s="11"/>
      <c r="E235" s="28"/>
      <c r="F235" s="28"/>
      <c r="G235" s="28"/>
      <c r="H235" s="9"/>
      <c r="I235" s="10"/>
      <c r="J235" s="68"/>
      <c r="K235" s="41"/>
      <c r="L235" s="10"/>
      <c r="M235" s="10"/>
      <c r="N235" s="10"/>
      <c r="O235" s="10"/>
      <c r="P235" s="10"/>
      <c r="Q235" s="10"/>
      <c r="R235" s="10"/>
      <c r="S235" s="10"/>
      <c r="T235" s="10"/>
      <c r="U235" s="10"/>
      <c r="V235" s="10"/>
      <c r="W235" s="10"/>
      <c r="X235" s="10"/>
      <c r="Y235" s="10"/>
      <c r="Z235" s="10"/>
      <c r="AA235" s="10"/>
      <c r="AB235" s="10"/>
      <c r="AC235" s="10"/>
      <c r="AD235" s="10"/>
      <c r="AE235" s="10"/>
      <c r="AF235" s="10"/>
      <c r="AG235" s="10"/>
      <c r="AH235" s="10"/>
      <c r="AI235" s="10"/>
      <c r="AJ235" s="10"/>
      <c r="AK235" s="10"/>
      <c r="AL235" s="10"/>
      <c r="AM235" s="10"/>
      <c r="AN235" s="10"/>
      <c r="AO235" s="10"/>
      <c r="AP235" s="10"/>
      <c r="AQ235" s="10"/>
      <c r="AR235" s="10"/>
      <c r="AS235" s="10"/>
      <c r="AT235" s="10"/>
      <c r="AU235" s="10"/>
      <c r="AV235" s="10"/>
      <c r="AW235" s="10"/>
      <c r="AX235" s="10"/>
      <c r="AY235" s="10"/>
    </row>
    <row r="236" spans="1:51" s="4" customFormat="1" x14ac:dyDescent="0.25">
      <c r="A236" s="100"/>
      <c r="B236" s="9"/>
      <c r="C236" s="10"/>
      <c r="D236" s="11"/>
      <c r="E236" s="28"/>
      <c r="F236" s="28"/>
      <c r="G236" s="28"/>
      <c r="H236" s="9"/>
      <c r="I236" s="10"/>
      <c r="J236" s="68"/>
      <c r="K236" s="41"/>
      <c r="L236" s="10"/>
      <c r="M236" s="10"/>
      <c r="N236" s="10"/>
      <c r="O236" s="10"/>
      <c r="P236" s="10"/>
      <c r="Q236" s="10"/>
      <c r="R236" s="10"/>
      <c r="S236" s="10"/>
      <c r="T236" s="10"/>
      <c r="U236" s="10"/>
      <c r="V236" s="10"/>
      <c r="W236" s="10"/>
      <c r="X236" s="10"/>
      <c r="Y236" s="10"/>
      <c r="Z236" s="10"/>
      <c r="AA236" s="10"/>
      <c r="AB236" s="10"/>
      <c r="AC236" s="10"/>
      <c r="AD236" s="10"/>
      <c r="AE236" s="10"/>
      <c r="AF236" s="10"/>
      <c r="AG236" s="10"/>
      <c r="AH236" s="10"/>
      <c r="AI236" s="10"/>
      <c r="AJ236" s="10"/>
      <c r="AK236" s="10"/>
      <c r="AL236" s="10"/>
      <c r="AM236" s="10"/>
      <c r="AN236" s="10"/>
      <c r="AO236" s="10"/>
      <c r="AP236" s="10"/>
      <c r="AQ236" s="10"/>
      <c r="AR236" s="10"/>
      <c r="AS236" s="10"/>
      <c r="AT236" s="10"/>
      <c r="AU236" s="10"/>
      <c r="AV236" s="10"/>
      <c r="AW236" s="10"/>
      <c r="AX236" s="10"/>
      <c r="AY236" s="10"/>
    </row>
    <row r="237" spans="1:51" s="4" customFormat="1" x14ac:dyDescent="0.25">
      <c r="A237" s="100"/>
      <c r="B237" s="9"/>
      <c r="C237" s="10"/>
      <c r="D237" s="11"/>
      <c r="E237" s="28"/>
      <c r="F237" s="28"/>
      <c r="G237" s="28"/>
      <c r="H237" s="9"/>
      <c r="I237" s="10"/>
      <c r="J237" s="68"/>
      <c r="K237" s="41"/>
      <c r="L237" s="10"/>
      <c r="M237" s="10"/>
      <c r="N237" s="10"/>
      <c r="O237" s="10"/>
      <c r="P237" s="10"/>
      <c r="Q237" s="10"/>
      <c r="R237" s="10"/>
      <c r="S237" s="10"/>
      <c r="T237" s="10"/>
      <c r="U237" s="10"/>
      <c r="V237" s="10"/>
      <c r="W237" s="10"/>
      <c r="X237" s="10"/>
      <c r="Y237" s="10"/>
      <c r="Z237" s="10"/>
      <c r="AA237" s="10"/>
      <c r="AB237" s="10"/>
      <c r="AC237" s="10"/>
      <c r="AD237" s="10"/>
      <c r="AE237" s="10"/>
      <c r="AF237" s="10"/>
      <c r="AG237" s="10"/>
      <c r="AH237" s="10"/>
      <c r="AI237" s="10"/>
      <c r="AJ237" s="10"/>
      <c r="AK237" s="10"/>
      <c r="AL237" s="10"/>
      <c r="AM237" s="10"/>
      <c r="AN237" s="10"/>
      <c r="AO237" s="10"/>
      <c r="AP237" s="10"/>
      <c r="AQ237" s="10"/>
      <c r="AR237" s="10"/>
      <c r="AS237" s="10"/>
      <c r="AT237" s="10"/>
      <c r="AU237" s="10"/>
      <c r="AV237" s="10"/>
      <c r="AW237" s="10"/>
      <c r="AX237" s="10"/>
      <c r="AY237" s="10"/>
    </row>
    <row r="238" spans="1:51" s="4" customFormat="1" x14ac:dyDescent="0.25">
      <c r="A238" s="100"/>
      <c r="B238" s="9"/>
      <c r="C238" s="10"/>
      <c r="D238" s="11"/>
      <c r="E238" s="28"/>
      <c r="F238" s="28"/>
      <c r="G238" s="28"/>
      <c r="H238" s="9"/>
      <c r="I238" s="10"/>
      <c r="J238" s="68"/>
      <c r="K238" s="41"/>
      <c r="L238" s="10"/>
      <c r="M238" s="10"/>
      <c r="N238" s="10"/>
      <c r="O238" s="10"/>
      <c r="P238" s="10"/>
      <c r="Q238" s="10"/>
      <c r="R238" s="10"/>
      <c r="S238" s="10"/>
      <c r="T238" s="10"/>
      <c r="U238" s="10"/>
      <c r="V238" s="10"/>
      <c r="W238" s="10"/>
      <c r="X238" s="10"/>
      <c r="Y238" s="10"/>
      <c r="Z238" s="10"/>
      <c r="AA238" s="10"/>
      <c r="AB238" s="10"/>
      <c r="AC238" s="10"/>
      <c r="AD238" s="10"/>
      <c r="AE238" s="10"/>
      <c r="AF238" s="10"/>
      <c r="AG238" s="10"/>
      <c r="AH238" s="10"/>
      <c r="AI238" s="10"/>
      <c r="AJ238" s="10"/>
      <c r="AK238" s="10"/>
      <c r="AL238" s="10"/>
      <c r="AM238" s="10"/>
      <c r="AN238" s="10"/>
      <c r="AO238" s="10"/>
      <c r="AP238" s="10"/>
      <c r="AQ238" s="10"/>
      <c r="AR238" s="10"/>
      <c r="AS238" s="10"/>
      <c r="AT238" s="10"/>
      <c r="AU238" s="10"/>
      <c r="AV238" s="10"/>
      <c r="AW238" s="10"/>
      <c r="AX238" s="10"/>
      <c r="AY238" s="10"/>
    </row>
    <row r="239" spans="1:51" s="4" customFormat="1" x14ac:dyDescent="0.25">
      <c r="A239" s="100"/>
      <c r="B239" s="9"/>
      <c r="C239" s="10"/>
      <c r="D239" s="11"/>
      <c r="E239" s="28"/>
      <c r="F239" s="28"/>
      <c r="G239" s="28"/>
      <c r="H239" s="9"/>
      <c r="I239" s="10"/>
      <c r="J239" s="68"/>
      <c r="K239" s="41"/>
      <c r="L239" s="10"/>
      <c r="M239" s="10"/>
      <c r="N239" s="10"/>
      <c r="O239" s="10"/>
      <c r="P239" s="10"/>
      <c r="Q239" s="10"/>
      <c r="R239" s="10"/>
      <c r="S239" s="10"/>
      <c r="T239" s="10"/>
      <c r="U239" s="10"/>
      <c r="V239" s="10"/>
      <c r="W239" s="10"/>
      <c r="X239" s="10"/>
      <c r="Y239" s="10"/>
      <c r="Z239" s="10"/>
      <c r="AA239" s="10"/>
      <c r="AB239" s="10"/>
      <c r="AC239" s="10"/>
      <c r="AD239" s="10"/>
      <c r="AE239" s="10"/>
      <c r="AF239" s="10"/>
      <c r="AG239" s="10"/>
      <c r="AH239" s="10"/>
      <c r="AI239" s="10"/>
      <c r="AJ239" s="10"/>
      <c r="AK239" s="10"/>
      <c r="AL239" s="10"/>
      <c r="AM239" s="10"/>
      <c r="AN239" s="10"/>
      <c r="AO239" s="10"/>
      <c r="AP239" s="10"/>
      <c r="AQ239" s="10"/>
      <c r="AR239" s="10"/>
      <c r="AS239" s="10"/>
      <c r="AT239" s="10"/>
      <c r="AU239" s="10"/>
      <c r="AV239" s="10"/>
      <c r="AW239" s="10"/>
      <c r="AX239" s="10"/>
      <c r="AY239" s="10"/>
    </row>
    <row r="240" spans="1:51" s="4" customFormat="1" x14ac:dyDescent="0.25">
      <c r="A240" s="100"/>
      <c r="B240" s="9"/>
      <c r="C240" s="10"/>
      <c r="D240" s="11"/>
      <c r="E240" s="28"/>
      <c r="F240" s="28"/>
      <c r="G240" s="28"/>
      <c r="H240" s="9"/>
      <c r="I240" s="10"/>
      <c r="J240" s="68"/>
      <c r="K240" s="41"/>
      <c r="L240" s="10"/>
      <c r="M240" s="10"/>
      <c r="N240" s="10"/>
      <c r="O240" s="10"/>
      <c r="P240" s="10"/>
      <c r="Q240" s="10"/>
      <c r="R240" s="10"/>
      <c r="S240" s="10"/>
      <c r="T240" s="10"/>
      <c r="U240" s="10"/>
      <c r="V240" s="10"/>
      <c r="W240" s="10"/>
      <c r="X240" s="10"/>
      <c r="Y240" s="10"/>
      <c r="Z240" s="10"/>
      <c r="AA240" s="10"/>
      <c r="AB240" s="10"/>
      <c r="AC240" s="10"/>
      <c r="AD240" s="10"/>
      <c r="AE240" s="10"/>
      <c r="AF240" s="10"/>
      <c r="AG240" s="10"/>
      <c r="AH240" s="10"/>
      <c r="AI240" s="10"/>
      <c r="AJ240" s="10"/>
      <c r="AK240" s="10"/>
      <c r="AL240" s="10"/>
      <c r="AM240" s="10"/>
      <c r="AN240" s="10"/>
      <c r="AO240" s="10"/>
      <c r="AP240" s="10"/>
      <c r="AQ240" s="10"/>
      <c r="AR240" s="10"/>
      <c r="AS240" s="10"/>
      <c r="AT240" s="10"/>
      <c r="AU240" s="10"/>
      <c r="AV240" s="10"/>
      <c r="AW240" s="10"/>
      <c r="AX240" s="10"/>
      <c r="AY240" s="10"/>
    </row>
    <row r="241" spans="1:51" s="4" customFormat="1" x14ac:dyDescent="0.25">
      <c r="A241" s="100"/>
      <c r="B241" s="9"/>
      <c r="C241" s="10"/>
      <c r="D241" s="11"/>
      <c r="E241" s="28"/>
      <c r="F241" s="28"/>
      <c r="G241" s="28"/>
      <c r="H241" s="9"/>
      <c r="I241" s="10"/>
      <c r="J241" s="68"/>
      <c r="K241" s="41"/>
      <c r="L241" s="10"/>
      <c r="M241" s="10"/>
      <c r="N241" s="10"/>
      <c r="O241" s="10"/>
      <c r="P241" s="10"/>
      <c r="Q241" s="10"/>
      <c r="R241" s="10"/>
      <c r="S241" s="10"/>
      <c r="T241" s="10"/>
      <c r="U241" s="10"/>
      <c r="V241" s="10"/>
      <c r="W241" s="10"/>
      <c r="X241" s="10"/>
      <c r="Y241" s="10"/>
      <c r="Z241" s="10"/>
      <c r="AA241" s="10"/>
      <c r="AB241" s="10"/>
      <c r="AC241" s="10"/>
      <c r="AD241" s="10"/>
      <c r="AE241" s="10"/>
      <c r="AF241" s="10"/>
      <c r="AG241" s="10"/>
      <c r="AH241" s="10"/>
      <c r="AI241" s="10"/>
      <c r="AJ241" s="10"/>
      <c r="AK241" s="10"/>
      <c r="AL241" s="10"/>
      <c r="AM241" s="10"/>
      <c r="AN241" s="10"/>
      <c r="AO241" s="10"/>
      <c r="AP241" s="10"/>
      <c r="AQ241" s="10"/>
      <c r="AR241" s="10"/>
      <c r="AS241" s="10"/>
      <c r="AT241" s="10"/>
      <c r="AU241" s="10"/>
      <c r="AV241" s="10"/>
      <c r="AW241" s="10"/>
      <c r="AX241" s="10"/>
      <c r="AY241" s="10"/>
    </row>
    <row r="242" spans="1:51" s="4" customFormat="1" x14ac:dyDescent="0.25">
      <c r="A242" s="100"/>
      <c r="B242" s="9"/>
      <c r="C242" s="10"/>
      <c r="D242" s="11"/>
      <c r="E242" s="28"/>
      <c r="F242" s="28"/>
      <c r="G242" s="28"/>
      <c r="H242" s="9"/>
      <c r="I242" s="10"/>
      <c r="J242" s="68"/>
      <c r="K242" s="41"/>
      <c r="L242" s="10"/>
      <c r="M242" s="10"/>
      <c r="N242" s="10"/>
      <c r="O242" s="10"/>
      <c r="P242" s="10"/>
      <c r="Q242" s="10"/>
      <c r="R242" s="10"/>
      <c r="S242" s="10"/>
      <c r="T242" s="10"/>
      <c r="U242" s="10"/>
      <c r="V242" s="10"/>
      <c r="W242" s="10"/>
      <c r="X242" s="10"/>
      <c r="Y242" s="10"/>
      <c r="Z242" s="10"/>
      <c r="AA242" s="10"/>
      <c r="AB242" s="10"/>
      <c r="AC242" s="10"/>
      <c r="AD242" s="10"/>
      <c r="AE242" s="10"/>
      <c r="AF242" s="10"/>
      <c r="AG242" s="10"/>
      <c r="AH242" s="10"/>
      <c r="AI242" s="10"/>
      <c r="AJ242" s="10"/>
      <c r="AK242" s="10"/>
      <c r="AL242" s="10"/>
      <c r="AM242" s="10"/>
      <c r="AN242" s="10"/>
      <c r="AO242" s="10"/>
      <c r="AP242" s="10"/>
      <c r="AQ242" s="10"/>
      <c r="AR242" s="10"/>
      <c r="AS242" s="10"/>
      <c r="AT242" s="10"/>
      <c r="AU242" s="10"/>
      <c r="AV242" s="10"/>
      <c r="AW242" s="10"/>
      <c r="AX242" s="10"/>
      <c r="AY242" s="10"/>
    </row>
    <row r="243" spans="1:51" s="4" customFormat="1" x14ac:dyDescent="0.25">
      <c r="A243" s="100"/>
      <c r="B243" s="9"/>
      <c r="C243" s="10"/>
      <c r="D243" s="11"/>
      <c r="E243" s="28"/>
      <c r="F243" s="28"/>
      <c r="G243" s="28"/>
      <c r="H243" s="9"/>
      <c r="I243" s="10"/>
      <c r="J243" s="68"/>
      <c r="K243" s="41"/>
      <c r="L243" s="10"/>
      <c r="M243" s="10"/>
      <c r="N243" s="10"/>
      <c r="O243" s="10"/>
      <c r="P243" s="10"/>
      <c r="Q243" s="10"/>
      <c r="R243" s="10"/>
      <c r="S243" s="10"/>
      <c r="T243" s="10"/>
      <c r="U243" s="10"/>
      <c r="V243" s="10"/>
      <c r="W243" s="10"/>
      <c r="X243" s="10"/>
      <c r="Y243" s="10"/>
      <c r="Z243" s="10"/>
      <c r="AA243" s="10"/>
      <c r="AB243" s="10"/>
      <c r="AC243" s="10"/>
      <c r="AD243" s="10"/>
      <c r="AE243" s="10"/>
      <c r="AF243" s="10"/>
      <c r="AG243" s="10"/>
      <c r="AH243" s="10"/>
      <c r="AI243" s="10"/>
      <c r="AJ243" s="10"/>
      <c r="AK243" s="10"/>
      <c r="AL243" s="10"/>
      <c r="AM243" s="10"/>
      <c r="AN243" s="10"/>
      <c r="AO243" s="10"/>
      <c r="AP243" s="10"/>
      <c r="AQ243" s="10"/>
      <c r="AR243" s="10"/>
      <c r="AS243" s="10"/>
      <c r="AT243" s="10"/>
      <c r="AU243" s="10"/>
      <c r="AV243" s="10"/>
      <c r="AW243" s="10"/>
      <c r="AX243" s="10"/>
      <c r="AY243" s="10"/>
    </row>
    <row r="244" spans="1:51" s="4" customFormat="1" x14ac:dyDescent="0.25">
      <c r="A244" s="100"/>
      <c r="B244" s="9"/>
      <c r="C244" s="10"/>
      <c r="D244" s="11"/>
      <c r="E244" s="28"/>
      <c r="F244" s="28"/>
      <c r="G244" s="28"/>
      <c r="H244" s="9"/>
      <c r="I244" s="10"/>
      <c r="J244" s="68"/>
      <c r="K244" s="41"/>
      <c r="L244" s="10"/>
      <c r="M244" s="10"/>
      <c r="N244" s="10"/>
      <c r="O244" s="10"/>
      <c r="P244" s="10"/>
      <c r="Q244" s="10"/>
      <c r="R244" s="10"/>
      <c r="S244" s="10"/>
      <c r="T244" s="10"/>
      <c r="U244" s="10"/>
      <c r="V244" s="10"/>
      <c r="W244" s="10"/>
      <c r="X244" s="10"/>
      <c r="Y244" s="10"/>
      <c r="Z244" s="10"/>
      <c r="AA244" s="10"/>
      <c r="AB244" s="10"/>
      <c r="AC244" s="10"/>
      <c r="AD244" s="10"/>
      <c r="AE244" s="10"/>
      <c r="AF244" s="10"/>
      <c r="AG244" s="10"/>
      <c r="AH244" s="10"/>
      <c r="AI244" s="10"/>
      <c r="AJ244" s="10"/>
      <c r="AK244" s="10"/>
      <c r="AL244" s="10"/>
      <c r="AM244" s="10"/>
      <c r="AN244" s="10"/>
      <c r="AO244" s="10"/>
      <c r="AP244" s="10"/>
      <c r="AQ244" s="10"/>
      <c r="AR244" s="10"/>
      <c r="AS244" s="10"/>
      <c r="AT244" s="10"/>
      <c r="AU244" s="10"/>
      <c r="AV244" s="10"/>
      <c r="AW244" s="10"/>
      <c r="AX244" s="10"/>
      <c r="AY244" s="10"/>
    </row>
    <row r="245" spans="1:51" s="4" customFormat="1" x14ac:dyDescent="0.25">
      <c r="A245" s="100"/>
      <c r="B245" s="9"/>
      <c r="C245" s="10"/>
      <c r="D245" s="11"/>
      <c r="E245" s="28"/>
      <c r="F245" s="28"/>
      <c r="G245" s="28"/>
      <c r="H245" s="9"/>
      <c r="I245" s="10"/>
      <c r="J245" s="68"/>
      <c r="K245" s="41"/>
      <c r="L245" s="10"/>
      <c r="M245" s="10"/>
      <c r="N245" s="10"/>
      <c r="O245" s="10"/>
      <c r="P245" s="10"/>
      <c r="Q245" s="10"/>
      <c r="R245" s="10"/>
      <c r="S245" s="10"/>
      <c r="T245" s="10"/>
      <c r="U245" s="10"/>
      <c r="V245" s="10"/>
      <c r="W245" s="10"/>
      <c r="X245" s="10"/>
      <c r="Y245" s="10"/>
      <c r="Z245" s="10"/>
      <c r="AA245" s="10"/>
      <c r="AB245" s="10"/>
      <c r="AC245" s="10"/>
      <c r="AD245" s="10"/>
      <c r="AE245" s="10"/>
      <c r="AF245" s="10"/>
      <c r="AG245" s="10"/>
      <c r="AH245" s="10"/>
      <c r="AI245" s="10"/>
      <c r="AJ245" s="10"/>
      <c r="AK245" s="10"/>
      <c r="AL245" s="10"/>
      <c r="AM245" s="10"/>
      <c r="AN245" s="10"/>
      <c r="AO245" s="10"/>
      <c r="AP245" s="10"/>
      <c r="AQ245" s="10"/>
      <c r="AR245" s="10"/>
      <c r="AS245" s="10"/>
      <c r="AT245" s="10"/>
      <c r="AU245" s="10"/>
      <c r="AV245" s="10"/>
      <c r="AW245" s="10"/>
      <c r="AX245" s="10"/>
      <c r="AY245" s="10"/>
    </row>
    <row r="246" spans="1:51" s="4" customFormat="1" x14ac:dyDescent="0.25">
      <c r="A246" s="100"/>
      <c r="B246" s="9"/>
      <c r="C246" s="10"/>
      <c r="D246" s="11"/>
      <c r="E246" s="28"/>
      <c r="F246" s="28"/>
      <c r="G246" s="28"/>
      <c r="H246" s="9"/>
      <c r="I246" s="10"/>
      <c r="J246" s="68"/>
      <c r="K246" s="41"/>
      <c r="L246" s="10"/>
      <c r="M246" s="10"/>
      <c r="N246" s="10"/>
      <c r="O246" s="10"/>
      <c r="P246" s="10"/>
      <c r="Q246" s="10"/>
      <c r="R246" s="10"/>
      <c r="S246" s="10"/>
      <c r="T246" s="10"/>
      <c r="U246" s="10"/>
      <c r="V246" s="10"/>
      <c r="W246" s="10"/>
      <c r="X246" s="10"/>
      <c r="Y246" s="10"/>
      <c r="Z246" s="10"/>
      <c r="AA246" s="10"/>
      <c r="AB246" s="10"/>
      <c r="AC246" s="10"/>
      <c r="AD246" s="10"/>
      <c r="AE246" s="10"/>
      <c r="AF246" s="10"/>
      <c r="AG246" s="10"/>
      <c r="AH246" s="10"/>
      <c r="AI246" s="10"/>
      <c r="AJ246" s="10"/>
      <c r="AK246" s="10"/>
      <c r="AL246" s="10"/>
      <c r="AM246" s="10"/>
      <c r="AN246" s="10"/>
      <c r="AO246" s="10"/>
      <c r="AP246" s="10"/>
      <c r="AQ246" s="10"/>
      <c r="AR246" s="10"/>
      <c r="AS246" s="10"/>
      <c r="AT246" s="10"/>
      <c r="AU246" s="10"/>
      <c r="AV246" s="10"/>
      <c r="AW246" s="10"/>
      <c r="AX246" s="10"/>
      <c r="AY246" s="10"/>
    </row>
    <row r="247" spans="1:51" s="4" customFormat="1" x14ac:dyDescent="0.25">
      <c r="A247" s="100"/>
      <c r="B247" s="9"/>
      <c r="C247" s="10"/>
      <c r="D247" s="11"/>
      <c r="E247" s="28"/>
      <c r="F247" s="28"/>
      <c r="G247" s="28"/>
      <c r="H247" s="9"/>
      <c r="I247" s="10"/>
      <c r="J247" s="68"/>
      <c r="K247" s="41"/>
      <c r="L247" s="10"/>
      <c r="M247" s="10"/>
      <c r="N247" s="10"/>
      <c r="O247" s="10"/>
      <c r="P247" s="10"/>
      <c r="Q247" s="10"/>
      <c r="R247" s="10"/>
      <c r="S247" s="10"/>
      <c r="T247" s="10"/>
      <c r="U247" s="10"/>
      <c r="V247" s="10"/>
      <c r="W247" s="10"/>
      <c r="X247" s="10"/>
      <c r="Y247" s="10"/>
      <c r="Z247" s="10"/>
      <c r="AA247" s="10"/>
      <c r="AB247" s="10"/>
      <c r="AC247" s="10"/>
      <c r="AD247" s="10"/>
      <c r="AE247" s="10"/>
      <c r="AF247" s="10"/>
      <c r="AG247" s="10"/>
      <c r="AH247" s="10"/>
      <c r="AI247" s="10"/>
      <c r="AJ247" s="10"/>
      <c r="AK247" s="10"/>
      <c r="AL247" s="10"/>
      <c r="AM247" s="10"/>
      <c r="AN247" s="10"/>
      <c r="AO247" s="10"/>
      <c r="AP247" s="10"/>
      <c r="AQ247" s="10"/>
      <c r="AR247" s="10"/>
      <c r="AS247" s="10"/>
      <c r="AT247" s="10"/>
      <c r="AU247" s="10"/>
      <c r="AV247" s="10"/>
      <c r="AW247" s="10"/>
      <c r="AX247" s="10"/>
      <c r="AY247" s="10"/>
    </row>
    <row r="248" spans="1:51" s="4" customFormat="1" x14ac:dyDescent="0.25">
      <c r="A248" s="100"/>
      <c r="B248" s="9"/>
      <c r="C248" s="10"/>
      <c r="D248" s="11"/>
      <c r="E248" s="28"/>
      <c r="F248" s="28"/>
      <c r="G248" s="28"/>
      <c r="H248" s="9"/>
      <c r="I248" s="10"/>
      <c r="J248" s="68"/>
      <c r="K248" s="41"/>
      <c r="L248" s="10"/>
      <c r="M248" s="10"/>
      <c r="N248" s="10"/>
      <c r="O248" s="10"/>
      <c r="P248" s="10"/>
      <c r="Q248" s="10"/>
      <c r="R248" s="10"/>
      <c r="S248" s="10"/>
      <c r="T248" s="10"/>
      <c r="U248" s="10"/>
      <c r="V248" s="10"/>
      <c r="W248" s="10"/>
      <c r="X248" s="10"/>
      <c r="Y248" s="10"/>
      <c r="Z248" s="10"/>
      <c r="AA248" s="10"/>
      <c r="AB248" s="10"/>
      <c r="AC248" s="10"/>
      <c r="AD248" s="10"/>
      <c r="AE248" s="10"/>
      <c r="AF248" s="10"/>
      <c r="AG248" s="10"/>
      <c r="AH248" s="10"/>
      <c r="AI248" s="10"/>
      <c r="AJ248" s="10"/>
      <c r="AK248" s="10"/>
      <c r="AL248" s="10"/>
      <c r="AM248" s="10"/>
      <c r="AN248" s="10"/>
      <c r="AO248" s="10"/>
      <c r="AP248" s="10"/>
      <c r="AQ248" s="10"/>
      <c r="AR248" s="10"/>
      <c r="AS248" s="10"/>
      <c r="AT248" s="10"/>
      <c r="AU248" s="10"/>
      <c r="AV248" s="10"/>
      <c r="AW248" s="10"/>
      <c r="AX248" s="10"/>
      <c r="AY248" s="10"/>
    </row>
    <row r="249" spans="1:51" s="4" customFormat="1" x14ac:dyDescent="0.25">
      <c r="A249" s="100"/>
      <c r="B249" s="9"/>
      <c r="C249" s="10"/>
      <c r="D249" s="11"/>
      <c r="E249" s="28"/>
      <c r="F249" s="28"/>
      <c r="G249" s="28"/>
      <c r="H249" s="9"/>
      <c r="I249" s="10"/>
      <c r="J249" s="68"/>
      <c r="K249" s="41"/>
      <c r="L249" s="10"/>
      <c r="M249" s="10"/>
      <c r="N249" s="10"/>
      <c r="O249" s="10"/>
      <c r="P249" s="10"/>
      <c r="Q249" s="10"/>
      <c r="R249" s="10"/>
      <c r="S249" s="10"/>
      <c r="T249" s="10"/>
      <c r="U249" s="10"/>
      <c r="V249" s="10"/>
      <c r="W249" s="10"/>
      <c r="X249" s="10"/>
      <c r="Y249" s="10"/>
      <c r="Z249" s="10"/>
      <c r="AA249" s="10"/>
      <c r="AB249" s="10"/>
      <c r="AC249" s="10"/>
      <c r="AD249" s="10"/>
      <c r="AE249" s="10"/>
      <c r="AF249" s="10"/>
      <c r="AG249" s="10"/>
      <c r="AH249" s="10"/>
      <c r="AI249" s="10"/>
      <c r="AJ249" s="10"/>
      <c r="AK249" s="10"/>
      <c r="AL249" s="10"/>
      <c r="AM249" s="10"/>
      <c r="AN249" s="10"/>
      <c r="AO249" s="10"/>
      <c r="AP249" s="10"/>
      <c r="AQ249" s="10"/>
      <c r="AR249" s="10"/>
      <c r="AS249" s="10"/>
      <c r="AT249" s="10"/>
      <c r="AU249" s="10"/>
      <c r="AV249" s="10"/>
      <c r="AW249" s="10"/>
      <c r="AX249" s="10"/>
      <c r="AY249" s="10"/>
    </row>
    <row r="250" spans="1:51" s="4" customFormat="1" x14ac:dyDescent="0.25">
      <c r="A250" s="100"/>
      <c r="B250" s="9"/>
      <c r="C250" s="10"/>
      <c r="D250" s="11"/>
      <c r="E250" s="28"/>
      <c r="F250" s="28"/>
      <c r="G250" s="28"/>
      <c r="H250" s="9"/>
      <c r="I250" s="10"/>
      <c r="J250" s="68"/>
      <c r="K250" s="41"/>
      <c r="L250" s="10"/>
      <c r="M250" s="10"/>
      <c r="N250" s="10"/>
      <c r="O250" s="10"/>
      <c r="P250" s="10"/>
      <c r="Q250" s="10"/>
      <c r="R250" s="10"/>
      <c r="S250" s="10"/>
      <c r="T250" s="10"/>
      <c r="U250" s="10"/>
      <c r="V250" s="10"/>
      <c r="W250" s="10"/>
      <c r="X250" s="10"/>
      <c r="Y250" s="10"/>
      <c r="Z250" s="10"/>
      <c r="AA250" s="10"/>
      <c r="AB250" s="10"/>
      <c r="AC250" s="10"/>
      <c r="AD250" s="10"/>
      <c r="AE250" s="10"/>
      <c r="AF250" s="10"/>
      <c r="AG250" s="10"/>
      <c r="AH250" s="10"/>
      <c r="AI250" s="10"/>
      <c r="AJ250" s="10"/>
      <c r="AK250" s="10"/>
      <c r="AL250" s="10"/>
      <c r="AM250" s="10"/>
      <c r="AN250" s="10"/>
      <c r="AO250" s="10"/>
      <c r="AP250" s="10"/>
      <c r="AQ250" s="10"/>
      <c r="AR250" s="10"/>
      <c r="AS250" s="10"/>
      <c r="AT250" s="10"/>
      <c r="AU250" s="10"/>
      <c r="AV250" s="10"/>
      <c r="AW250" s="10"/>
      <c r="AX250" s="10"/>
      <c r="AY250" s="10"/>
    </row>
    <row r="251" spans="1:51" s="4" customFormat="1" x14ac:dyDescent="0.25">
      <c r="A251" s="100"/>
      <c r="B251" s="9"/>
      <c r="C251" s="10"/>
      <c r="D251" s="11"/>
      <c r="E251" s="28"/>
      <c r="F251" s="28"/>
      <c r="G251" s="28"/>
      <c r="H251" s="9"/>
      <c r="I251" s="10"/>
      <c r="J251" s="68"/>
      <c r="K251" s="41"/>
      <c r="L251" s="10"/>
      <c r="M251" s="10"/>
      <c r="N251" s="10"/>
      <c r="O251" s="10"/>
      <c r="P251" s="10"/>
      <c r="Q251" s="10"/>
      <c r="R251" s="10"/>
      <c r="S251" s="10"/>
      <c r="T251" s="10"/>
      <c r="U251" s="10"/>
      <c r="V251" s="10"/>
      <c r="W251" s="10"/>
      <c r="X251" s="10"/>
      <c r="Y251" s="10"/>
      <c r="Z251" s="10"/>
      <c r="AA251" s="10"/>
      <c r="AB251" s="10"/>
      <c r="AC251" s="10"/>
      <c r="AD251" s="10"/>
      <c r="AE251" s="10"/>
      <c r="AF251" s="10"/>
      <c r="AG251" s="10"/>
      <c r="AH251" s="10"/>
      <c r="AI251" s="10"/>
      <c r="AJ251" s="10"/>
      <c r="AK251" s="10"/>
      <c r="AL251" s="10"/>
      <c r="AM251" s="10"/>
      <c r="AN251" s="10"/>
      <c r="AO251" s="10"/>
      <c r="AP251" s="10"/>
      <c r="AQ251" s="10"/>
      <c r="AR251" s="10"/>
      <c r="AS251" s="10"/>
      <c r="AT251" s="10"/>
      <c r="AU251" s="10"/>
      <c r="AV251" s="10"/>
      <c r="AW251" s="10"/>
      <c r="AX251" s="10"/>
      <c r="AY251" s="10"/>
    </row>
    <row r="252" spans="1:51" s="4" customFormat="1" x14ac:dyDescent="0.25">
      <c r="A252" s="100"/>
      <c r="B252" s="9"/>
      <c r="C252" s="10"/>
      <c r="D252" s="11"/>
      <c r="E252" s="28"/>
      <c r="F252" s="28"/>
      <c r="G252" s="28"/>
      <c r="H252" s="9"/>
      <c r="I252" s="10"/>
      <c r="J252" s="68"/>
      <c r="K252" s="41"/>
      <c r="L252" s="10"/>
      <c r="M252" s="10"/>
      <c r="N252" s="10"/>
      <c r="O252" s="10"/>
      <c r="P252" s="10"/>
      <c r="Q252" s="10"/>
      <c r="R252" s="10"/>
      <c r="S252" s="10"/>
      <c r="T252" s="10"/>
      <c r="U252" s="10"/>
      <c r="V252" s="10"/>
      <c r="W252" s="10"/>
      <c r="X252" s="10"/>
      <c r="Y252" s="10"/>
      <c r="Z252" s="10"/>
      <c r="AA252" s="10"/>
      <c r="AB252" s="10"/>
      <c r="AC252" s="10"/>
      <c r="AD252" s="10"/>
      <c r="AE252" s="10"/>
      <c r="AF252" s="10"/>
      <c r="AG252" s="10"/>
      <c r="AH252" s="10"/>
      <c r="AI252" s="10"/>
      <c r="AJ252" s="10"/>
      <c r="AK252" s="10"/>
      <c r="AL252" s="10"/>
      <c r="AM252" s="10"/>
      <c r="AN252" s="10"/>
      <c r="AO252" s="10"/>
      <c r="AP252" s="10"/>
      <c r="AQ252" s="10"/>
      <c r="AR252" s="10"/>
      <c r="AS252" s="10"/>
      <c r="AT252" s="10"/>
      <c r="AU252" s="10"/>
      <c r="AV252" s="10"/>
      <c r="AW252" s="10"/>
      <c r="AX252" s="10"/>
      <c r="AY252" s="10"/>
    </row>
    <row r="253" spans="1:51" s="4" customFormat="1" x14ac:dyDescent="0.25">
      <c r="A253" s="100"/>
      <c r="B253" s="9"/>
      <c r="C253" s="10"/>
      <c r="D253" s="11"/>
      <c r="E253" s="28"/>
      <c r="F253" s="28"/>
      <c r="G253" s="28"/>
      <c r="H253" s="9"/>
      <c r="I253" s="10"/>
      <c r="J253" s="68"/>
      <c r="K253" s="41"/>
      <c r="L253" s="10"/>
      <c r="M253" s="10"/>
      <c r="N253" s="10"/>
      <c r="O253" s="10"/>
      <c r="P253" s="10"/>
      <c r="Q253" s="10"/>
      <c r="R253" s="10"/>
      <c r="S253" s="10"/>
      <c r="T253" s="10"/>
      <c r="U253" s="10"/>
      <c r="V253" s="10"/>
      <c r="W253" s="10"/>
      <c r="X253" s="10"/>
      <c r="Y253" s="10"/>
      <c r="Z253" s="10"/>
      <c r="AA253" s="10"/>
      <c r="AB253" s="10"/>
      <c r="AC253" s="10"/>
      <c r="AD253" s="10"/>
      <c r="AE253" s="10"/>
      <c r="AF253" s="10"/>
      <c r="AG253" s="10"/>
      <c r="AH253" s="10"/>
      <c r="AI253" s="10"/>
      <c r="AJ253" s="10"/>
      <c r="AK253" s="10"/>
      <c r="AL253" s="10"/>
      <c r="AM253" s="10"/>
      <c r="AN253" s="10"/>
      <c r="AO253" s="10"/>
      <c r="AP253" s="10"/>
      <c r="AQ253" s="10"/>
      <c r="AR253" s="10"/>
      <c r="AS253" s="10"/>
      <c r="AT253" s="10"/>
      <c r="AU253" s="10"/>
      <c r="AV253" s="10"/>
      <c r="AW253" s="10"/>
      <c r="AX253" s="10"/>
      <c r="AY253" s="10"/>
    </row>
    <row r="254" spans="1:51" s="4" customFormat="1" x14ac:dyDescent="0.25">
      <c r="A254" s="100"/>
      <c r="B254" s="9"/>
      <c r="C254" s="10"/>
      <c r="D254" s="11"/>
      <c r="E254" s="28"/>
      <c r="F254" s="28"/>
      <c r="G254" s="28"/>
      <c r="H254" s="9"/>
      <c r="I254" s="10"/>
      <c r="J254" s="68"/>
      <c r="K254" s="41"/>
      <c r="L254" s="10"/>
      <c r="M254" s="10"/>
      <c r="N254" s="10"/>
      <c r="O254" s="10"/>
      <c r="P254" s="10"/>
      <c r="Q254" s="10"/>
      <c r="R254" s="10"/>
      <c r="S254" s="10"/>
      <c r="T254" s="10"/>
      <c r="U254" s="10"/>
      <c r="V254" s="10"/>
      <c r="W254" s="10"/>
      <c r="X254" s="10"/>
      <c r="Y254" s="10"/>
      <c r="Z254" s="10"/>
      <c r="AA254" s="10"/>
      <c r="AB254" s="10"/>
      <c r="AC254" s="10"/>
      <c r="AD254" s="10"/>
      <c r="AE254" s="10"/>
      <c r="AF254" s="10"/>
      <c r="AG254" s="10"/>
      <c r="AH254" s="10"/>
      <c r="AI254" s="10"/>
      <c r="AJ254" s="10"/>
      <c r="AK254" s="10"/>
      <c r="AL254" s="10"/>
      <c r="AM254" s="10"/>
      <c r="AN254" s="10"/>
      <c r="AO254" s="10"/>
      <c r="AP254" s="10"/>
      <c r="AQ254" s="10"/>
      <c r="AR254" s="10"/>
      <c r="AS254" s="10"/>
      <c r="AT254" s="10"/>
      <c r="AU254" s="10"/>
      <c r="AV254" s="10"/>
      <c r="AW254" s="10"/>
      <c r="AX254" s="10"/>
      <c r="AY254" s="10"/>
    </row>
    <row r="255" spans="1:51" s="4" customFormat="1" x14ac:dyDescent="0.25">
      <c r="A255" s="100"/>
      <c r="B255" s="9"/>
      <c r="C255" s="10"/>
      <c r="D255" s="11"/>
      <c r="E255" s="28"/>
      <c r="F255" s="28"/>
      <c r="G255" s="28"/>
      <c r="H255" s="9"/>
      <c r="I255" s="10"/>
      <c r="J255" s="68"/>
      <c r="K255" s="41"/>
      <c r="L255" s="10"/>
      <c r="M255" s="10"/>
      <c r="N255" s="10"/>
      <c r="O255" s="10"/>
      <c r="P255" s="10"/>
      <c r="Q255" s="10"/>
      <c r="R255" s="10"/>
      <c r="S255" s="10"/>
      <c r="T255" s="10"/>
      <c r="U255" s="10"/>
      <c r="V255" s="10"/>
      <c r="W255" s="10"/>
      <c r="X255" s="10"/>
      <c r="Y255" s="10"/>
      <c r="Z255" s="10"/>
      <c r="AA255" s="10"/>
      <c r="AB255" s="10"/>
      <c r="AC255" s="10"/>
      <c r="AD255" s="10"/>
      <c r="AE255" s="10"/>
      <c r="AF255" s="10"/>
      <c r="AG255" s="10"/>
      <c r="AH255" s="10"/>
      <c r="AI255" s="10"/>
      <c r="AJ255" s="10"/>
      <c r="AK255" s="10"/>
      <c r="AL255" s="10"/>
      <c r="AM255" s="10"/>
      <c r="AN255" s="10"/>
      <c r="AO255" s="10"/>
      <c r="AP255" s="10"/>
      <c r="AQ255" s="10"/>
      <c r="AR255" s="10"/>
      <c r="AS255" s="10"/>
      <c r="AT255" s="10"/>
      <c r="AU255" s="10"/>
      <c r="AV255" s="10"/>
      <c r="AW255" s="10"/>
      <c r="AX255" s="10"/>
      <c r="AY255" s="10"/>
    </row>
    <row r="256" spans="1:51" s="4" customFormat="1" x14ac:dyDescent="0.25">
      <c r="A256" s="100"/>
      <c r="B256" s="9"/>
      <c r="C256" s="10"/>
      <c r="D256" s="11"/>
      <c r="E256" s="28"/>
      <c r="F256" s="28"/>
      <c r="G256" s="28"/>
      <c r="H256" s="9"/>
      <c r="I256" s="10"/>
      <c r="J256" s="68"/>
      <c r="K256" s="41"/>
      <c r="L256" s="10"/>
      <c r="M256" s="10"/>
      <c r="N256" s="10"/>
      <c r="O256" s="10"/>
      <c r="P256" s="10"/>
      <c r="Q256" s="10"/>
      <c r="R256" s="10"/>
      <c r="S256" s="10"/>
      <c r="T256" s="10"/>
      <c r="U256" s="10"/>
      <c r="V256" s="10"/>
      <c r="W256" s="10"/>
      <c r="X256" s="10"/>
      <c r="Y256" s="10"/>
      <c r="Z256" s="10"/>
      <c r="AA256" s="10"/>
      <c r="AB256" s="10"/>
      <c r="AC256" s="10"/>
      <c r="AD256" s="10"/>
      <c r="AE256" s="10"/>
      <c r="AF256" s="10"/>
      <c r="AG256" s="10"/>
      <c r="AH256" s="10"/>
      <c r="AI256" s="10"/>
      <c r="AJ256" s="10"/>
      <c r="AK256" s="10"/>
      <c r="AL256" s="10"/>
      <c r="AM256" s="10"/>
      <c r="AN256" s="10"/>
      <c r="AO256" s="10"/>
      <c r="AP256" s="10"/>
      <c r="AQ256" s="10"/>
      <c r="AR256" s="10"/>
      <c r="AS256" s="10"/>
      <c r="AT256" s="10"/>
      <c r="AU256" s="10"/>
      <c r="AV256" s="10"/>
      <c r="AW256" s="10"/>
      <c r="AX256" s="10"/>
      <c r="AY256" s="10"/>
    </row>
    <row r="257" spans="1:51" s="4" customFormat="1" x14ac:dyDescent="0.25">
      <c r="A257" s="100"/>
      <c r="B257" s="9"/>
      <c r="C257" s="10"/>
      <c r="D257" s="11"/>
      <c r="E257" s="28"/>
      <c r="F257" s="28"/>
      <c r="G257" s="28"/>
      <c r="H257" s="9"/>
      <c r="I257" s="10"/>
      <c r="J257" s="68"/>
      <c r="K257" s="41"/>
      <c r="L257" s="10"/>
      <c r="M257" s="10"/>
      <c r="N257" s="10"/>
      <c r="O257" s="10"/>
      <c r="P257" s="10"/>
      <c r="Q257" s="10"/>
      <c r="R257" s="10"/>
      <c r="S257" s="10"/>
      <c r="T257" s="10"/>
      <c r="U257" s="10"/>
      <c r="V257" s="10"/>
      <c r="W257" s="10"/>
      <c r="X257" s="10"/>
      <c r="Y257" s="10"/>
      <c r="Z257" s="10"/>
      <c r="AA257" s="10"/>
      <c r="AB257" s="10"/>
      <c r="AC257" s="10"/>
      <c r="AD257" s="10"/>
      <c r="AE257" s="10"/>
      <c r="AF257" s="10"/>
      <c r="AG257" s="10"/>
      <c r="AH257" s="10"/>
      <c r="AI257" s="10"/>
      <c r="AJ257" s="10"/>
      <c r="AK257" s="10"/>
      <c r="AL257" s="10"/>
      <c r="AM257" s="10"/>
      <c r="AN257" s="10"/>
      <c r="AO257" s="10"/>
      <c r="AP257" s="10"/>
      <c r="AQ257" s="10"/>
      <c r="AR257" s="10"/>
      <c r="AS257" s="10"/>
      <c r="AT257" s="10"/>
      <c r="AU257" s="10"/>
      <c r="AV257" s="10"/>
      <c r="AW257" s="10"/>
      <c r="AX257" s="10"/>
      <c r="AY257" s="10"/>
    </row>
    <row r="258" spans="1:51" s="4" customFormat="1" x14ac:dyDescent="0.25">
      <c r="A258" s="100"/>
      <c r="B258" s="9"/>
      <c r="C258" s="10"/>
      <c r="D258" s="11"/>
      <c r="E258" s="28"/>
      <c r="F258" s="28"/>
      <c r="G258" s="28"/>
      <c r="H258" s="9"/>
      <c r="I258" s="10"/>
      <c r="J258" s="68"/>
      <c r="K258" s="41"/>
      <c r="L258" s="10"/>
      <c r="M258" s="10"/>
      <c r="N258" s="10"/>
      <c r="O258" s="10"/>
      <c r="P258" s="10"/>
      <c r="Q258" s="10"/>
      <c r="R258" s="10"/>
      <c r="S258" s="10"/>
      <c r="T258" s="10"/>
      <c r="U258" s="10"/>
      <c r="V258" s="10"/>
      <c r="W258" s="10"/>
      <c r="X258" s="10"/>
      <c r="Y258" s="10"/>
      <c r="Z258" s="10"/>
      <c r="AA258" s="10"/>
      <c r="AB258" s="10"/>
      <c r="AC258" s="10"/>
      <c r="AD258" s="10"/>
      <c r="AE258" s="10"/>
      <c r="AF258" s="10"/>
      <c r="AG258" s="10"/>
      <c r="AH258" s="10"/>
      <c r="AI258" s="10"/>
      <c r="AJ258" s="10"/>
      <c r="AK258" s="10"/>
      <c r="AL258" s="10"/>
      <c r="AM258" s="10"/>
      <c r="AN258" s="10"/>
      <c r="AO258" s="10"/>
      <c r="AP258" s="10"/>
      <c r="AQ258" s="10"/>
      <c r="AR258" s="10"/>
      <c r="AS258" s="10"/>
      <c r="AT258" s="10"/>
      <c r="AU258" s="10"/>
      <c r="AV258" s="10"/>
      <c r="AW258" s="10"/>
      <c r="AX258" s="10"/>
      <c r="AY258" s="10"/>
    </row>
    <row r="259" spans="1:51" s="4" customFormat="1" x14ac:dyDescent="0.25">
      <c r="A259" s="100"/>
      <c r="B259" s="9"/>
      <c r="C259" s="10"/>
      <c r="D259" s="11"/>
      <c r="E259" s="28"/>
      <c r="F259" s="28"/>
      <c r="G259" s="28"/>
      <c r="H259" s="9"/>
      <c r="I259" s="10"/>
      <c r="J259" s="68"/>
      <c r="K259" s="41"/>
      <c r="L259" s="10"/>
      <c r="M259" s="10"/>
      <c r="N259" s="10"/>
      <c r="O259" s="10"/>
      <c r="P259" s="10"/>
      <c r="Q259" s="10"/>
      <c r="R259" s="10"/>
      <c r="S259" s="10"/>
      <c r="T259" s="10"/>
      <c r="U259" s="10"/>
      <c r="V259" s="10"/>
      <c r="W259" s="10"/>
      <c r="X259" s="10"/>
      <c r="Y259" s="10"/>
      <c r="Z259" s="10"/>
      <c r="AA259" s="10"/>
      <c r="AB259" s="10"/>
      <c r="AC259" s="10"/>
      <c r="AD259" s="10"/>
      <c r="AE259" s="10"/>
      <c r="AF259" s="10"/>
      <c r="AG259" s="10"/>
      <c r="AH259" s="10"/>
      <c r="AI259" s="10"/>
      <c r="AJ259" s="10"/>
      <c r="AK259" s="10"/>
      <c r="AL259" s="10"/>
      <c r="AM259" s="10"/>
      <c r="AN259" s="10"/>
      <c r="AO259" s="10"/>
      <c r="AP259" s="10"/>
      <c r="AQ259" s="10"/>
      <c r="AR259" s="10"/>
      <c r="AS259" s="10"/>
      <c r="AT259" s="10"/>
      <c r="AU259" s="10"/>
      <c r="AV259" s="10"/>
      <c r="AW259" s="10"/>
      <c r="AX259" s="10"/>
      <c r="AY259" s="10"/>
    </row>
    <row r="260" spans="1:51" s="4" customFormat="1" x14ac:dyDescent="0.25">
      <c r="A260" s="100"/>
      <c r="B260" s="9"/>
      <c r="C260" s="10"/>
      <c r="D260" s="11"/>
      <c r="E260" s="28"/>
      <c r="F260" s="28"/>
      <c r="G260" s="28"/>
      <c r="H260" s="9"/>
      <c r="I260" s="10"/>
      <c r="J260" s="68"/>
      <c r="K260" s="41"/>
      <c r="L260" s="10"/>
      <c r="M260" s="10"/>
      <c r="N260" s="10"/>
      <c r="O260" s="10"/>
      <c r="P260" s="10"/>
      <c r="Q260" s="10"/>
      <c r="R260" s="10"/>
      <c r="S260" s="10"/>
      <c r="T260" s="10"/>
      <c r="U260" s="10"/>
      <c r="V260" s="10"/>
      <c r="W260" s="10"/>
      <c r="X260" s="10"/>
      <c r="Y260" s="10"/>
      <c r="Z260" s="10"/>
      <c r="AA260" s="10"/>
      <c r="AB260" s="10"/>
      <c r="AC260" s="10"/>
      <c r="AD260" s="10"/>
      <c r="AE260" s="10"/>
      <c r="AF260" s="10"/>
      <c r="AG260" s="10"/>
      <c r="AH260" s="10"/>
      <c r="AI260" s="10"/>
      <c r="AJ260" s="10"/>
      <c r="AK260" s="10"/>
      <c r="AL260" s="10"/>
      <c r="AM260" s="10"/>
      <c r="AN260" s="10"/>
      <c r="AO260" s="10"/>
      <c r="AP260" s="10"/>
      <c r="AQ260" s="10"/>
      <c r="AR260" s="10"/>
      <c r="AS260" s="10"/>
      <c r="AT260" s="10"/>
      <c r="AU260" s="10"/>
      <c r="AV260" s="10"/>
      <c r="AW260" s="10"/>
      <c r="AX260" s="10"/>
      <c r="AY260" s="10"/>
    </row>
    <row r="261" spans="1:51" s="4" customFormat="1" x14ac:dyDescent="0.25">
      <c r="A261" s="100"/>
      <c r="B261" s="9"/>
      <c r="C261" s="10"/>
      <c r="D261" s="11"/>
      <c r="E261" s="28"/>
      <c r="F261" s="28"/>
      <c r="G261" s="28"/>
      <c r="H261" s="9"/>
      <c r="I261" s="10"/>
      <c r="J261" s="68"/>
      <c r="K261" s="41"/>
      <c r="L261" s="10"/>
      <c r="M261" s="10"/>
      <c r="N261" s="10"/>
      <c r="O261" s="10"/>
      <c r="P261" s="10"/>
      <c r="Q261" s="10"/>
      <c r="R261" s="10"/>
      <c r="S261" s="10"/>
      <c r="T261" s="10"/>
      <c r="U261" s="10"/>
      <c r="V261" s="10"/>
      <c r="W261" s="10"/>
      <c r="X261" s="10"/>
      <c r="Y261" s="10"/>
      <c r="Z261" s="10"/>
      <c r="AA261" s="10"/>
      <c r="AB261" s="10"/>
      <c r="AC261" s="10"/>
      <c r="AD261" s="10"/>
      <c r="AE261" s="10"/>
      <c r="AF261" s="10"/>
      <c r="AG261" s="10"/>
      <c r="AH261" s="10"/>
      <c r="AI261" s="10"/>
      <c r="AJ261" s="10"/>
      <c r="AK261" s="10"/>
      <c r="AL261" s="10"/>
      <c r="AM261" s="10"/>
      <c r="AN261" s="10"/>
      <c r="AO261" s="10"/>
      <c r="AP261" s="10"/>
      <c r="AQ261" s="10"/>
      <c r="AR261" s="10"/>
      <c r="AS261" s="10"/>
      <c r="AT261" s="10"/>
      <c r="AU261" s="10"/>
      <c r="AV261" s="10"/>
      <c r="AW261" s="10"/>
      <c r="AX261" s="10"/>
      <c r="AY261" s="10"/>
    </row>
    <row r="262" spans="1:51" s="4" customFormat="1" x14ac:dyDescent="0.25">
      <c r="A262" s="100"/>
      <c r="B262" s="9"/>
      <c r="C262" s="10"/>
      <c r="D262" s="11"/>
      <c r="E262" s="28"/>
      <c r="F262" s="28"/>
      <c r="G262" s="28"/>
      <c r="H262" s="9"/>
      <c r="I262" s="10"/>
      <c r="J262" s="68"/>
      <c r="K262" s="41"/>
      <c r="L262" s="10"/>
      <c r="M262" s="10"/>
      <c r="N262" s="10"/>
      <c r="O262" s="10"/>
      <c r="P262" s="10"/>
      <c r="Q262" s="10"/>
      <c r="R262" s="10"/>
      <c r="S262" s="10"/>
      <c r="T262" s="10"/>
      <c r="U262" s="10"/>
      <c r="V262" s="10"/>
      <c r="W262" s="10"/>
      <c r="X262" s="10"/>
      <c r="Y262" s="10"/>
      <c r="Z262" s="10"/>
      <c r="AA262" s="10"/>
      <c r="AB262" s="10"/>
      <c r="AC262" s="10"/>
      <c r="AD262" s="10"/>
      <c r="AE262" s="10"/>
      <c r="AF262" s="10"/>
      <c r="AG262" s="10"/>
      <c r="AH262" s="10"/>
      <c r="AI262" s="10"/>
      <c r="AJ262" s="10"/>
      <c r="AK262" s="10"/>
      <c r="AL262" s="10"/>
      <c r="AM262" s="10"/>
      <c r="AN262" s="10"/>
      <c r="AO262" s="10"/>
      <c r="AP262" s="10"/>
      <c r="AQ262" s="10"/>
      <c r="AR262" s="10"/>
      <c r="AS262" s="10"/>
      <c r="AT262" s="10"/>
      <c r="AU262" s="10"/>
      <c r="AV262" s="10"/>
      <c r="AW262" s="10"/>
      <c r="AX262" s="10"/>
      <c r="AY262" s="10"/>
    </row>
    <row r="263" spans="1:51" s="4" customFormat="1" x14ac:dyDescent="0.25">
      <c r="A263" s="100"/>
      <c r="B263" s="9"/>
      <c r="C263" s="10"/>
      <c r="D263" s="11"/>
      <c r="E263" s="28"/>
      <c r="F263" s="28"/>
      <c r="G263" s="28"/>
      <c r="H263" s="9"/>
      <c r="I263" s="10"/>
      <c r="J263" s="68"/>
      <c r="K263" s="41"/>
      <c r="L263" s="10"/>
      <c r="M263" s="10"/>
      <c r="N263" s="10"/>
      <c r="O263" s="10"/>
      <c r="P263" s="10"/>
      <c r="Q263" s="10"/>
      <c r="R263" s="10"/>
      <c r="S263" s="10"/>
      <c r="T263" s="10"/>
      <c r="U263" s="10"/>
      <c r="V263" s="10"/>
      <c r="W263" s="10"/>
      <c r="X263" s="10"/>
      <c r="Y263" s="10"/>
      <c r="Z263" s="10"/>
      <c r="AA263" s="10"/>
      <c r="AB263" s="10"/>
      <c r="AC263" s="10"/>
      <c r="AD263" s="10"/>
      <c r="AE263" s="10"/>
      <c r="AF263" s="10"/>
      <c r="AG263" s="10"/>
      <c r="AH263" s="10"/>
      <c r="AI263" s="10"/>
      <c r="AJ263" s="10"/>
      <c r="AK263" s="10"/>
      <c r="AL263" s="10"/>
      <c r="AM263" s="10"/>
      <c r="AN263" s="10"/>
      <c r="AO263" s="10"/>
      <c r="AP263" s="10"/>
      <c r="AQ263" s="10"/>
      <c r="AR263" s="10"/>
      <c r="AS263" s="10"/>
      <c r="AT263" s="10"/>
      <c r="AU263" s="10"/>
      <c r="AV263" s="10"/>
      <c r="AW263" s="10"/>
      <c r="AX263" s="10"/>
      <c r="AY263" s="10"/>
    </row>
    <row r="264" spans="1:51" s="4" customFormat="1" x14ac:dyDescent="0.25">
      <c r="A264" s="100"/>
      <c r="B264" s="9"/>
      <c r="C264" s="10"/>
      <c r="D264" s="11"/>
      <c r="E264" s="28"/>
      <c r="F264" s="28"/>
      <c r="G264" s="28"/>
      <c r="H264" s="9"/>
      <c r="I264" s="10"/>
      <c r="J264" s="68"/>
      <c r="K264" s="41"/>
      <c r="L264" s="10"/>
      <c r="M264" s="10"/>
      <c r="N264" s="10"/>
      <c r="O264" s="10"/>
      <c r="P264" s="10"/>
      <c r="Q264" s="10"/>
      <c r="R264" s="10"/>
      <c r="S264" s="10"/>
      <c r="T264" s="10"/>
      <c r="U264" s="10"/>
      <c r="V264" s="10"/>
      <c r="W264" s="10"/>
      <c r="X264" s="10"/>
      <c r="Y264" s="10"/>
      <c r="Z264" s="10"/>
      <c r="AA264" s="10"/>
      <c r="AB264" s="10"/>
      <c r="AC264" s="10"/>
      <c r="AD264" s="10"/>
      <c r="AE264" s="10"/>
      <c r="AF264" s="10"/>
      <c r="AG264" s="10"/>
      <c r="AH264" s="10"/>
      <c r="AI264" s="10"/>
      <c r="AJ264" s="10"/>
      <c r="AK264" s="10"/>
      <c r="AL264" s="10"/>
      <c r="AM264" s="10"/>
      <c r="AN264" s="10"/>
      <c r="AO264" s="10"/>
      <c r="AP264" s="10"/>
      <c r="AQ264" s="10"/>
      <c r="AR264" s="10"/>
      <c r="AS264" s="10"/>
      <c r="AT264" s="10"/>
      <c r="AU264" s="10"/>
      <c r="AV264" s="10"/>
      <c r="AW264" s="10"/>
      <c r="AX264" s="10"/>
      <c r="AY264" s="10"/>
    </row>
    <row r="265" spans="1:51" s="4" customFormat="1" x14ac:dyDescent="0.25">
      <c r="A265" s="100"/>
      <c r="B265" s="9"/>
      <c r="C265" s="10"/>
      <c r="D265" s="11"/>
      <c r="E265" s="28"/>
      <c r="F265" s="28"/>
      <c r="G265" s="28"/>
      <c r="H265" s="9"/>
      <c r="I265" s="10"/>
      <c r="J265" s="68"/>
      <c r="K265" s="41"/>
      <c r="L265" s="10"/>
      <c r="M265" s="10"/>
      <c r="N265" s="10"/>
      <c r="O265" s="10"/>
      <c r="P265" s="10"/>
      <c r="Q265" s="10"/>
      <c r="R265" s="10"/>
      <c r="S265" s="10"/>
      <c r="T265" s="10"/>
      <c r="U265" s="10"/>
      <c r="V265" s="10"/>
      <c r="W265" s="10"/>
      <c r="X265" s="10"/>
      <c r="Y265" s="10"/>
      <c r="Z265" s="10"/>
      <c r="AA265" s="10"/>
      <c r="AB265" s="10"/>
      <c r="AC265" s="10"/>
      <c r="AD265" s="10"/>
      <c r="AE265" s="10"/>
      <c r="AF265" s="10"/>
      <c r="AG265" s="10"/>
      <c r="AH265" s="10"/>
      <c r="AI265" s="10"/>
      <c r="AJ265" s="10"/>
      <c r="AK265" s="10"/>
      <c r="AL265" s="10"/>
      <c r="AM265" s="10"/>
      <c r="AN265" s="10"/>
      <c r="AO265" s="10"/>
      <c r="AP265" s="10"/>
      <c r="AQ265" s="10"/>
      <c r="AR265" s="10"/>
      <c r="AS265" s="10"/>
      <c r="AT265" s="10"/>
      <c r="AU265" s="10"/>
      <c r="AV265" s="10"/>
      <c r="AW265" s="10"/>
      <c r="AX265" s="10"/>
      <c r="AY265" s="10"/>
    </row>
    <row r="266" spans="1:51" s="4" customFormat="1" x14ac:dyDescent="0.25">
      <c r="A266" s="100"/>
      <c r="B266" s="9"/>
      <c r="C266" s="10"/>
      <c r="D266" s="11"/>
      <c r="E266" s="28"/>
      <c r="F266" s="28"/>
      <c r="G266" s="28"/>
      <c r="H266" s="9"/>
      <c r="I266" s="10"/>
      <c r="J266" s="68"/>
      <c r="K266" s="41"/>
      <c r="L266" s="10"/>
      <c r="M266" s="10"/>
      <c r="N266" s="10"/>
      <c r="O266" s="10"/>
      <c r="P266" s="10"/>
      <c r="Q266" s="10"/>
      <c r="R266" s="10"/>
      <c r="S266" s="10"/>
      <c r="T266" s="10"/>
      <c r="U266" s="10"/>
      <c r="V266" s="10"/>
      <c r="W266" s="10"/>
      <c r="X266" s="10"/>
      <c r="Y266" s="10"/>
      <c r="Z266" s="10"/>
      <c r="AA266" s="10"/>
      <c r="AB266" s="10"/>
      <c r="AC266" s="10"/>
      <c r="AD266" s="10"/>
      <c r="AE266" s="10"/>
      <c r="AF266" s="10"/>
      <c r="AG266" s="10"/>
      <c r="AH266" s="10"/>
      <c r="AI266" s="10"/>
      <c r="AJ266" s="10"/>
      <c r="AK266" s="10"/>
      <c r="AL266" s="10"/>
      <c r="AM266" s="10"/>
      <c r="AN266" s="10"/>
      <c r="AO266" s="10"/>
      <c r="AP266" s="10"/>
      <c r="AQ266" s="10"/>
      <c r="AR266" s="10"/>
      <c r="AS266" s="10"/>
      <c r="AT266" s="10"/>
      <c r="AU266" s="10"/>
      <c r="AV266" s="10"/>
      <c r="AW266" s="10"/>
      <c r="AX266" s="10"/>
      <c r="AY266" s="10"/>
    </row>
    <row r="267" spans="1:51" s="4" customFormat="1" x14ac:dyDescent="0.25">
      <c r="A267" s="100"/>
      <c r="B267" s="9"/>
      <c r="C267" s="10"/>
      <c r="D267" s="11"/>
      <c r="E267" s="28"/>
      <c r="F267" s="28"/>
      <c r="G267" s="28"/>
      <c r="H267" s="9"/>
      <c r="I267" s="10"/>
      <c r="J267" s="68"/>
      <c r="K267" s="41"/>
      <c r="L267" s="10"/>
      <c r="M267" s="10"/>
      <c r="N267" s="10"/>
      <c r="O267" s="10"/>
      <c r="P267" s="10"/>
      <c r="Q267" s="10"/>
      <c r="R267" s="10"/>
      <c r="S267" s="10"/>
      <c r="T267" s="10"/>
      <c r="U267" s="10"/>
      <c r="V267" s="10"/>
      <c r="W267" s="10"/>
      <c r="X267" s="10"/>
      <c r="Y267" s="10"/>
      <c r="Z267" s="10"/>
      <c r="AA267" s="10"/>
      <c r="AB267" s="10"/>
      <c r="AC267" s="10"/>
      <c r="AD267" s="10"/>
      <c r="AE267" s="10"/>
      <c r="AF267" s="10"/>
      <c r="AG267" s="10"/>
      <c r="AH267" s="10"/>
      <c r="AI267" s="10"/>
      <c r="AJ267" s="10"/>
      <c r="AK267" s="10"/>
      <c r="AL267" s="10"/>
      <c r="AM267" s="10"/>
      <c r="AN267" s="10"/>
      <c r="AO267" s="10"/>
      <c r="AP267" s="10"/>
      <c r="AQ267" s="10"/>
      <c r="AR267" s="10"/>
      <c r="AS267" s="10"/>
      <c r="AT267" s="10"/>
      <c r="AU267" s="10"/>
      <c r="AV267" s="10"/>
      <c r="AW267" s="10"/>
      <c r="AX267" s="10"/>
      <c r="AY267" s="10"/>
    </row>
    <row r="268" spans="1:51" s="4" customFormat="1" x14ac:dyDescent="0.25">
      <c r="A268" s="100"/>
      <c r="B268" s="9"/>
      <c r="C268" s="10"/>
      <c r="D268" s="11"/>
      <c r="E268" s="28"/>
      <c r="F268" s="28"/>
      <c r="G268" s="28"/>
      <c r="H268" s="9"/>
      <c r="I268" s="10"/>
      <c r="J268" s="68"/>
      <c r="K268" s="41"/>
      <c r="L268" s="10"/>
      <c r="M268" s="10"/>
      <c r="N268" s="10"/>
      <c r="O268" s="10"/>
      <c r="P268" s="10"/>
      <c r="Q268" s="10"/>
      <c r="R268" s="10"/>
      <c r="S268" s="10"/>
      <c r="T268" s="10"/>
      <c r="U268" s="10"/>
      <c r="V268" s="10"/>
      <c r="W268" s="10"/>
      <c r="X268" s="10"/>
      <c r="Y268" s="10"/>
      <c r="Z268" s="10"/>
      <c r="AA268" s="10"/>
      <c r="AB268" s="10"/>
      <c r="AC268" s="10"/>
      <c r="AD268" s="10"/>
      <c r="AE268" s="10"/>
      <c r="AF268" s="10"/>
      <c r="AG268" s="10"/>
      <c r="AH268" s="10"/>
      <c r="AI268" s="10"/>
      <c r="AJ268" s="10"/>
      <c r="AK268" s="10"/>
      <c r="AL268" s="10"/>
      <c r="AM268" s="10"/>
      <c r="AN268" s="10"/>
      <c r="AO268" s="10"/>
      <c r="AP268" s="10"/>
      <c r="AQ268" s="10"/>
      <c r="AR268" s="10"/>
      <c r="AS268" s="10"/>
      <c r="AT268" s="10"/>
      <c r="AU268" s="10"/>
      <c r="AV268" s="10"/>
      <c r="AW268" s="10"/>
      <c r="AX268" s="10"/>
      <c r="AY268" s="10"/>
    </row>
    <row r="269" spans="1:51" s="4" customFormat="1" x14ac:dyDescent="0.25">
      <c r="A269" s="100"/>
      <c r="B269" s="9"/>
      <c r="C269" s="10"/>
      <c r="D269" s="11"/>
      <c r="E269" s="28"/>
      <c r="F269" s="28"/>
      <c r="G269" s="28"/>
      <c r="H269" s="9"/>
      <c r="I269" s="10"/>
      <c r="J269" s="68"/>
      <c r="K269" s="41"/>
      <c r="L269" s="10"/>
      <c r="M269" s="10"/>
      <c r="N269" s="10"/>
      <c r="O269" s="10"/>
      <c r="P269" s="10"/>
      <c r="Q269" s="10"/>
      <c r="R269" s="10"/>
      <c r="S269" s="10"/>
      <c r="T269" s="10"/>
      <c r="U269" s="10"/>
      <c r="V269" s="10"/>
      <c r="W269" s="10"/>
      <c r="X269" s="10"/>
      <c r="Y269" s="10"/>
      <c r="Z269" s="10"/>
      <c r="AA269" s="10"/>
      <c r="AB269" s="10"/>
      <c r="AC269" s="10"/>
      <c r="AD269" s="10"/>
      <c r="AE269" s="10"/>
      <c r="AF269" s="10"/>
      <c r="AG269" s="10"/>
      <c r="AH269" s="10"/>
      <c r="AI269" s="10"/>
      <c r="AJ269" s="10"/>
      <c r="AK269" s="10"/>
      <c r="AL269" s="10"/>
      <c r="AM269" s="10"/>
      <c r="AN269" s="10"/>
      <c r="AO269" s="10"/>
      <c r="AP269" s="10"/>
      <c r="AQ269" s="10"/>
      <c r="AR269" s="10"/>
      <c r="AS269" s="10"/>
      <c r="AT269" s="10"/>
      <c r="AU269" s="10"/>
      <c r="AV269" s="10"/>
      <c r="AW269" s="10"/>
      <c r="AX269" s="10"/>
      <c r="AY269" s="10"/>
    </row>
    <row r="270" spans="1:51" s="4" customFormat="1" x14ac:dyDescent="0.25">
      <c r="A270" s="100"/>
      <c r="B270" s="9"/>
      <c r="C270" s="10"/>
      <c r="D270" s="11"/>
      <c r="E270" s="28"/>
      <c r="F270" s="28"/>
      <c r="G270" s="28"/>
      <c r="H270" s="9"/>
      <c r="I270" s="10"/>
      <c r="J270" s="68"/>
      <c r="K270" s="41"/>
      <c r="L270" s="10"/>
      <c r="M270" s="10"/>
      <c r="N270" s="10"/>
      <c r="O270" s="10"/>
      <c r="P270" s="10"/>
      <c r="Q270" s="10"/>
      <c r="R270" s="10"/>
      <c r="S270" s="10"/>
      <c r="T270" s="10"/>
      <c r="U270" s="10"/>
      <c r="V270" s="10"/>
      <c r="W270" s="10"/>
      <c r="X270" s="10"/>
      <c r="Y270" s="10"/>
      <c r="Z270" s="10"/>
      <c r="AA270" s="10"/>
      <c r="AB270" s="10"/>
      <c r="AC270" s="10"/>
      <c r="AD270" s="10"/>
      <c r="AE270" s="10"/>
      <c r="AF270" s="10"/>
      <c r="AG270" s="10"/>
      <c r="AH270" s="10"/>
      <c r="AI270" s="10"/>
      <c r="AJ270" s="10"/>
      <c r="AK270" s="10"/>
      <c r="AL270" s="10"/>
      <c r="AM270" s="10"/>
      <c r="AN270" s="10"/>
      <c r="AO270" s="10"/>
      <c r="AP270" s="10"/>
      <c r="AQ270" s="10"/>
      <c r="AR270" s="10"/>
      <c r="AS270" s="10"/>
      <c r="AT270" s="10"/>
      <c r="AU270" s="10"/>
      <c r="AV270" s="10"/>
      <c r="AW270" s="10"/>
      <c r="AX270" s="10"/>
      <c r="AY270" s="10"/>
    </row>
    <row r="271" spans="1:51" s="4" customFormat="1" x14ac:dyDescent="0.25">
      <c r="A271" s="100"/>
      <c r="B271" s="9"/>
      <c r="C271" s="10"/>
      <c r="D271" s="11"/>
      <c r="E271" s="28"/>
      <c r="F271" s="28"/>
      <c r="G271" s="28"/>
      <c r="H271" s="9"/>
      <c r="I271" s="10"/>
      <c r="J271" s="68"/>
      <c r="K271" s="41"/>
      <c r="L271" s="10"/>
      <c r="M271" s="10"/>
      <c r="N271" s="10"/>
      <c r="O271" s="10"/>
      <c r="P271" s="10"/>
      <c r="Q271" s="10"/>
      <c r="R271" s="10"/>
      <c r="S271" s="10"/>
      <c r="T271" s="10"/>
      <c r="U271" s="10"/>
      <c r="V271" s="10"/>
      <c r="W271" s="10"/>
      <c r="X271" s="10"/>
      <c r="Y271" s="10"/>
      <c r="Z271" s="10"/>
      <c r="AA271" s="10"/>
      <c r="AB271" s="10"/>
      <c r="AC271" s="10"/>
      <c r="AD271" s="10"/>
      <c r="AE271" s="10"/>
      <c r="AF271" s="10"/>
      <c r="AG271" s="10"/>
      <c r="AH271" s="10"/>
      <c r="AI271" s="10"/>
      <c r="AJ271" s="10"/>
      <c r="AK271" s="10"/>
      <c r="AL271" s="10"/>
      <c r="AM271" s="10"/>
      <c r="AN271" s="10"/>
      <c r="AO271" s="10"/>
      <c r="AP271" s="10"/>
      <c r="AQ271" s="10"/>
      <c r="AR271" s="10"/>
      <c r="AS271" s="10"/>
      <c r="AT271" s="10"/>
      <c r="AU271" s="10"/>
      <c r="AV271" s="10"/>
      <c r="AW271" s="10"/>
      <c r="AX271" s="10"/>
      <c r="AY271" s="10"/>
    </row>
    <row r="272" spans="1:51" s="4" customFormat="1" x14ac:dyDescent="0.25">
      <c r="A272" s="100"/>
      <c r="B272" s="9"/>
      <c r="C272" s="10"/>
      <c r="D272" s="11"/>
      <c r="E272" s="28"/>
      <c r="F272" s="28"/>
      <c r="G272" s="28"/>
      <c r="H272" s="9"/>
      <c r="I272" s="10"/>
      <c r="J272" s="68"/>
      <c r="K272" s="41"/>
      <c r="L272" s="10"/>
      <c r="M272" s="10"/>
      <c r="N272" s="10"/>
      <c r="O272" s="10"/>
      <c r="P272" s="10"/>
      <c r="Q272" s="10"/>
      <c r="R272" s="10"/>
      <c r="S272" s="10"/>
      <c r="T272" s="10"/>
      <c r="U272" s="10"/>
      <c r="V272" s="10"/>
      <c r="W272" s="10"/>
      <c r="X272" s="10"/>
      <c r="Y272" s="10"/>
      <c r="Z272" s="10"/>
      <c r="AA272" s="10"/>
      <c r="AB272" s="10"/>
      <c r="AC272" s="10"/>
      <c r="AD272" s="10"/>
      <c r="AE272" s="10"/>
      <c r="AF272" s="10"/>
      <c r="AG272" s="10"/>
      <c r="AH272" s="10"/>
      <c r="AI272" s="10"/>
      <c r="AJ272" s="10"/>
      <c r="AK272" s="10"/>
      <c r="AL272" s="10"/>
      <c r="AM272" s="10"/>
      <c r="AN272" s="10"/>
      <c r="AO272" s="10"/>
      <c r="AP272" s="10"/>
      <c r="AQ272" s="10"/>
      <c r="AR272" s="10"/>
      <c r="AS272" s="10"/>
      <c r="AT272" s="10"/>
      <c r="AU272" s="10"/>
      <c r="AV272" s="10"/>
      <c r="AW272" s="10"/>
      <c r="AX272" s="10"/>
      <c r="AY272" s="10"/>
    </row>
    <row r="273" spans="1:51" s="4" customFormat="1" x14ac:dyDescent="0.25">
      <c r="A273" s="100"/>
      <c r="B273" s="9"/>
      <c r="C273" s="10"/>
      <c r="D273" s="11"/>
      <c r="E273" s="28"/>
      <c r="F273" s="28"/>
      <c r="G273" s="28"/>
      <c r="H273" s="9"/>
      <c r="I273" s="10"/>
      <c r="J273" s="68"/>
      <c r="K273" s="41"/>
      <c r="L273" s="10"/>
      <c r="M273" s="10"/>
      <c r="N273" s="10"/>
      <c r="O273" s="10"/>
      <c r="P273" s="10"/>
      <c r="Q273" s="10"/>
      <c r="R273" s="10"/>
      <c r="S273" s="10"/>
      <c r="T273" s="10"/>
      <c r="U273" s="10"/>
      <c r="V273" s="10"/>
      <c r="W273" s="10"/>
      <c r="X273" s="10"/>
      <c r="Y273" s="10"/>
      <c r="Z273" s="10"/>
      <c r="AA273" s="10"/>
      <c r="AB273" s="10"/>
      <c r="AC273" s="10"/>
      <c r="AD273" s="10"/>
      <c r="AE273" s="10"/>
      <c r="AF273" s="10"/>
      <c r="AG273" s="10"/>
      <c r="AH273" s="10"/>
      <c r="AI273" s="10"/>
      <c r="AJ273" s="10"/>
      <c r="AK273" s="10"/>
      <c r="AL273" s="10"/>
      <c r="AM273" s="10"/>
      <c r="AN273" s="10"/>
      <c r="AO273" s="10"/>
      <c r="AP273" s="10"/>
      <c r="AQ273" s="10"/>
      <c r="AR273" s="10"/>
      <c r="AS273" s="10"/>
      <c r="AT273" s="10"/>
      <c r="AU273" s="10"/>
      <c r="AV273" s="10"/>
      <c r="AW273" s="10"/>
      <c r="AX273" s="10"/>
      <c r="AY273" s="10"/>
    </row>
    <row r="274" spans="1:51" s="4" customFormat="1" x14ac:dyDescent="0.25">
      <c r="A274" s="100"/>
      <c r="B274" s="9"/>
      <c r="C274" s="10"/>
      <c r="D274" s="11"/>
      <c r="E274" s="28"/>
      <c r="F274" s="28"/>
      <c r="G274" s="28"/>
      <c r="H274" s="9"/>
      <c r="I274" s="10"/>
      <c r="J274" s="68"/>
      <c r="K274" s="41"/>
      <c r="L274" s="10"/>
      <c r="M274" s="10"/>
      <c r="N274" s="10"/>
      <c r="O274" s="10"/>
      <c r="P274" s="10"/>
      <c r="Q274" s="10"/>
      <c r="R274" s="10"/>
      <c r="S274" s="10"/>
      <c r="T274" s="10"/>
      <c r="U274" s="10"/>
      <c r="V274" s="10"/>
      <c r="W274" s="10"/>
      <c r="X274" s="10"/>
      <c r="Y274" s="10"/>
      <c r="Z274" s="10"/>
      <c r="AA274" s="10"/>
      <c r="AB274" s="10"/>
      <c r="AC274" s="10"/>
      <c r="AD274" s="10"/>
      <c r="AE274" s="10"/>
      <c r="AF274" s="10"/>
      <c r="AG274" s="10"/>
      <c r="AH274" s="10"/>
      <c r="AI274" s="10"/>
      <c r="AJ274" s="10"/>
      <c r="AK274" s="10"/>
      <c r="AL274" s="10"/>
      <c r="AM274" s="10"/>
      <c r="AN274" s="10"/>
      <c r="AO274" s="10"/>
      <c r="AP274" s="10"/>
      <c r="AQ274" s="10"/>
      <c r="AR274" s="10"/>
      <c r="AS274" s="10"/>
      <c r="AT274" s="10"/>
      <c r="AU274" s="10"/>
      <c r="AV274" s="10"/>
      <c r="AW274" s="10"/>
      <c r="AX274" s="10"/>
      <c r="AY274" s="10"/>
    </row>
    <row r="275" spans="1:51" s="4" customFormat="1" x14ac:dyDescent="0.25">
      <c r="A275" s="100"/>
      <c r="B275" s="9"/>
      <c r="C275" s="10"/>
      <c r="D275" s="11"/>
      <c r="E275" s="28"/>
      <c r="F275" s="28"/>
      <c r="G275" s="28"/>
      <c r="H275" s="9"/>
      <c r="I275" s="10"/>
      <c r="J275" s="68"/>
      <c r="K275" s="41"/>
      <c r="L275" s="10"/>
      <c r="M275" s="10"/>
      <c r="N275" s="10"/>
      <c r="O275" s="10"/>
      <c r="P275" s="10"/>
      <c r="Q275" s="10"/>
      <c r="R275" s="10"/>
      <c r="S275" s="10"/>
      <c r="T275" s="10"/>
      <c r="U275" s="10"/>
      <c r="V275" s="10"/>
      <c r="W275" s="10"/>
      <c r="X275" s="10"/>
      <c r="Y275" s="10"/>
      <c r="Z275" s="10"/>
      <c r="AA275" s="10"/>
      <c r="AB275" s="10"/>
      <c r="AC275" s="10"/>
      <c r="AD275" s="10"/>
      <c r="AE275" s="10"/>
      <c r="AF275" s="10"/>
      <c r="AG275" s="10"/>
      <c r="AH275" s="10"/>
      <c r="AI275" s="10"/>
      <c r="AJ275" s="10"/>
      <c r="AK275" s="10"/>
      <c r="AL275" s="10"/>
      <c r="AM275" s="10"/>
      <c r="AN275" s="10"/>
      <c r="AO275" s="10"/>
      <c r="AP275" s="10"/>
      <c r="AQ275" s="10"/>
      <c r="AR275" s="10"/>
      <c r="AS275" s="10"/>
      <c r="AT275" s="10"/>
      <c r="AU275" s="10"/>
      <c r="AV275" s="10"/>
      <c r="AW275" s="10"/>
      <c r="AX275" s="10"/>
      <c r="AY275" s="10"/>
    </row>
    <row r="276" spans="1:51" s="4" customFormat="1" x14ac:dyDescent="0.25">
      <c r="A276" s="100"/>
      <c r="B276" s="9"/>
      <c r="C276" s="10"/>
      <c r="D276" s="11"/>
      <c r="E276" s="28"/>
      <c r="F276" s="28"/>
      <c r="G276" s="28"/>
      <c r="H276" s="9"/>
      <c r="I276" s="10"/>
      <c r="J276" s="68"/>
      <c r="K276" s="41"/>
      <c r="L276" s="10"/>
      <c r="M276" s="10"/>
      <c r="N276" s="10"/>
      <c r="O276" s="10"/>
      <c r="P276" s="10"/>
      <c r="Q276" s="10"/>
      <c r="R276" s="10"/>
      <c r="S276" s="10"/>
      <c r="T276" s="10"/>
      <c r="U276" s="10"/>
      <c r="V276" s="10"/>
      <c r="W276" s="10"/>
      <c r="X276" s="10"/>
      <c r="Y276" s="10"/>
      <c r="Z276" s="10"/>
      <c r="AA276" s="10"/>
      <c r="AB276" s="10"/>
      <c r="AC276" s="10"/>
      <c r="AD276" s="10"/>
      <c r="AE276" s="10"/>
      <c r="AF276" s="10"/>
      <c r="AG276" s="10"/>
      <c r="AH276" s="10"/>
      <c r="AI276" s="10"/>
      <c r="AJ276" s="10"/>
      <c r="AK276" s="10"/>
      <c r="AL276" s="10"/>
      <c r="AM276" s="10"/>
      <c r="AN276" s="10"/>
      <c r="AO276" s="10"/>
      <c r="AP276" s="10"/>
      <c r="AQ276" s="10"/>
      <c r="AR276" s="10"/>
      <c r="AS276" s="10"/>
      <c r="AT276" s="10"/>
      <c r="AU276" s="10"/>
      <c r="AV276" s="10"/>
      <c r="AW276" s="10"/>
      <c r="AX276" s="10"/>
      <c r="AY276" s="10"/>
    </row>
    <row r="277" spans="1:51" s="4" customFormat="1" x14ac:dyDescent="0.25">
      <c r="A277" s="100"/>
      <c r="B277" s="9"/>
      <c r="C277" s="10"/>
      <c r="D277" s="11"/>
      <c r="E277" s="28"/>
      <c r="F277" s="28"/>
      <c r="G277" s="28"/>
      <c r="H277" s="9"/>
      <c r="I277" s="10"/>
      <c r="J277" s="68"/>
      <c r="K277" s="41"/>
      <c r="L277" s="10"/>
      <c r="M277" s="10"/>
      <c r="N277" s="10"/>
      <c r="O277" s="10"/>
      <c r="P277" s="10"/>
      <c r="Q277" s="10"/>
      <c r="R277" s="10"/>
      <c r="S277" s="10"/>
      <c r="T277" s="10"/>
      <c r="U277" s="10"/>
      <c r="V277" s="10"/>
      <c r="W277" s="10"/>
      <c r="X277" s="10"/>
      <c r="Y277" s="10"/>
      <c r="Z277" s="10"/>
      <c r="AA277" s="10"/>
      <c r="AB277" s="10"/>
      <c r="AC277" s="10"/>
      <c r="AD277" s="10"/>
      <c r="AE277" s="10"/>
      <c r="AF277" s="10"/>
      <c r="AG277" s="10"/>
      <c r="AH277" s="10"/>
      <c r="AI277" s="10"/>
      <c r="AJ277" s="10"/>
      <c r="AK277" s="10"/>
      <c r="AL277" s="10"/>
      <c r="AM277" s="10"/>
      <c r="AN277" s="10"/>
      <c r="AO277" s="10"/>
      <c r="AP277" s="10"/>
      <c r="AQ277" s="10"/>
      <c r="AR277" s="10"/>
      <c r="AS277" s="10"/>
      <c r="AT277" s="10"/>
      <c r="AU277" s="10"/>
      <c r="AV277" s="10"/>
      <c r="AW277" s="10"/>
      <c r="AX277" s="10"/>
      <c r="AY277" s="10"/>
    </row>
    <row r="278" spans="1:51" s="4" customFormat="1" x14ac:dyDescent="0.25">
      <c r="A278" s="100"/>
      <c r="B278" s="9"/>
      <c r="C278" s="10"/>
      <c r="D278" s="11"/>
      <c r="E278" s="28"/>
      <c r="F278" s="28"/>
      <c r="G278" s="28"/>
      <c r="H278" s="9"/>
      <c r="I278" s="10"/>
      <c r="J278" s="68"/>
      <c r="K278" s="41"/>
      <c r="L278" s="10"/>
      <c r="M278" s="10"/>
      <c r="N278" s="10"/>
      <c r="O278" s="10"/>
      <c r="P278" s="10"/>
      <c r="Q278" s="10"/>
      <c r="R278" s="10"/>
      <c r="S278" s="10"/>
      <c r="T278" s="10"/>
      <c r="U278" s="10"/>
      <c r="V278" s="10"/>
      <c r="W278" s="10"/>
      <c r="X278" s="10"/>
      <c r="Y278" s="10"/>
      <c r="Z278" s="10"/>
      <c r="AA278" s="10"/>
      <c r="AB278" s="10"/>
      <c r="AC278" s="10"/>
      <c r="AD278" s="10"/>
      <c r="AE278" s="10"/>
      <c r="AF278" s="10"/>
      <c r="AG278" s="10"/>
      <c r="AH278" s="10"/>
      <c r="AI278" s="10"/>
      <c r="AJ278" s="10"/>
      <c r="AK278" s="10"/>
      <c r="AL278" s="10"/>
      <c r="AM278" s="10"/>
      <c r="AN278" s="10"/>
      <c r="AO278" s="10"/>
      <c r="AP278" s="10"/>
      <c r="AQ278" s="10"/>
      <c r="AR278" s="10"/>
      <c r="AS278" s="10"/>
      <c r="AT278" s="10"/>
      <c r="AU278" s="10"/>
      <c r="AV278" s="10"/>
      <c r="AW278" s="10"/>
      <c r="AX278" s="10"/>
      <c r="AY278" s="10"/>
    </row>
    <row r="279" spans="1:51" s="4" customFormat="1" x14ac:dyDescent="0.25">
      <c r="A279" s="100"/>
      <c r="B279" s="9"/>
      <c r="C279" s="10"/>
      <c r="D279" s="11"/>
      <c r="E279" s="28"/>
      <c r="F279" s="28"/>
      <c r="G279" s="28"/>
      <c r="H279" s="9"/>
      <c r="I279" s="10"/>
      <c r="J279" s="68"/>
      <c r="K279" s="41"/>
      <c r="L279" s="10"/>
      <c r="M279" s="10"/>
      <c r="N279" s="10"/>
      <c r="O279" s="10"/>
      <c r="P279" s="10"/>
      <c r="Q279" s="10"/>
      <c r="R279" s="10"/>
      <c r="S279" s="10"/>
      <c r="T279" s="10"/>
      <c r="U279" s="10"/>
      <c r="V279" s="10"/>
      <c r="W279" s="10"/>
      <c r="X279" s="10"/>
      <c r="Y279" s="10"/>
      <c r="Z279" s="10"/>
      <c r="AA279" s="10"/>
      <c r="AB279" s="10"/>
      <c r="AC279" s="10"/>
      <c r="AD279" s="10"/>
      <c r="AE279" s="10"/>
      <c r="AF279" s="10"/>
      <c r="AG279" s="10"/>
      <c r="AH279" s="10"/>
      <c r="AI279" s="10"/>
      <c r="AJ279" s="10"/>
      <c r="AK279" s="10"/>
      <c r="AL279" s="10"/>
      <c r="AM279" s="10"/>
      <c r="AN279" s="10"/>
      <c r="AO279" s="10"/>
      <c r="AP279" s="10"/>
      <c r="AQ279" s="10"/>
      <c r="AR279" s="10"/>
      <c r="AS279" s="10"/>
      <c r="AT279" s="10"/>
      <c r="AU279" s="10"/>
      <c r="AV279" s="10"/>
      <c r="AW279" s="10"/>
      <c r="AX279" s="10"/>
      <c r="AY279" s="10"/>
    </row>
    <row r="280" spans="1:51" s="4" customFormat="1" x14ac:dyDescent="0.25">
      <c r="A280" s="100"/>
      <c r="B280" s="9"/>
      <c r="C280" s="10"/>
      <c r="D280" s="11"/>
      <c r="E280" s="28"/>
      <c r="F280" s="28"/>
      <c r="G280" s="28"/>
      <c r="H280" s="9"/>
      <c r="I280" s="10"/>
      <c r="J280" s="68"/>
      <c r="K280" s="41"/>
      <c r="L280" s="10"/>
      <c r="M280" s="10"/>
      <c r="N280" s="10"/>
      <c r="O280" s="10"/>
      <c r="P280" s="10"/>
      <c r="Q280" s="10"/>
      <c r="R280" s="10"/>
      <c r="S280" s="10"/>
      <c r="T280" s="10"/>
      <c r="U280" s="10"/>
      <c r="V280" s="10"/>
      <c r="W280" s="10"/>
      <c r="X280" s="10"/>
      <c r="Y280" s="10"/>
      <c r="Z280" s="10"/>
      <c r="AA280" s="10"/>
      <c r="AB280" s="10"/>
      <c r="AC280" s="10"/>
      <c r="AD280" s="10"/>
      <c r="AE280" s="10"/>
      <c r="AF280" s="10"/>
      <c r="AG280" s="10"/>
      <c r="AH280" s="10"/>
      <c r="AI280" s="10"/>
      <c r="AJ280" s="10"/>
      <c r="AK280" s="10"/>
      <c r="AL280" s="10"/>
      <c r="AM280" s="10"/>
      <c r="AN280" s="10"/>
      <c r="AO280" s="10"/>
      <c r="AP280" s="10"/>
      <c r="AQ280" s="10"/>
      <c r="AR280" s="10"/>
      <c r="AS280" s="10"/>
      <c r="AT280" s="10"/>
      <c r="AU280" s="10"/>
      <c r="AV280" s="10"/>
      <c r="AW280" s="10"/>
      <c r="AX280" s="10"/>
      <c r="AY280" s="10"/>
    </row>
  </sheetData>
  <mergeCells count="152">
    <mergeCell ref="B200:D200"/>
    <mergeCell ref="B204:D204"/>
    <mergeCell ref="C201:D201"/>
    <mergeCell ref="A189:B192"/>
    <mergeCell ref="H189:I192"/>
    <mergeCell ref="A193:B196"/>
    <mergeCell ref="H193:I196"/>
    <mergeCell ref="K193:L193"/>
    <mergeCell ref="A183:I183"/>
    <mergeCell ref="A185:I185"/>
    <mergeCell ref="A186:A188"/>
    <mergeCell ref="B186:B188"/>
    <mergeCell ref="H186:H188"/>
    <mergeCell ref="I186:I188"/>
    <mergeCell ref="A179:I179"/>
    <mergeCell ref="A180:A182"/>
    <mergeCell ref="B180:B182"/>
    <mergeCell ref="H180:H182"/>
    <mergeCell ref="I180:I182"/>
    <mergeCell ref="A173:A175"/>
    <mergeCell ref="B173:B175"/>
    <mergeCell ref="H173:H175"/>
    <mergeCell ref="I173:I175"/>
    <mergeCell ref="A176:B178"/>
    <mergeCell ref="H176:H178"/>
    <mergeCell ref="I176:I178"/>
    <mergeCell ref="A129:B132"/>
    <mergeCell ref="H129:H132"/>
    <mergeCell ref="I129:I132"/>
    <mergeCell ref="A133:I133"/>
    <mergeCell ref="A152:I152"/>
    <mergeCell ref="J153:L153"/>
    <mergeCell ref="A155:I155"/>
    <mergeCell ref="A170:A172"/>
    <mergeCell ref="B170:B172"/>
    <mergeCell ref="H170:H172"/>
    <mergeCell ref="I170:I172"/>
    <mergeCell ref="A149:B151"/>
    <mergeCell ref="H149:H151"/>
    <mergeCell ref="I149:I151"/>
    <mergeCell ref="B141:B143"/>
    <mergeCell ref="A141:A143"/>
    <mergeCell ref="B144:B146"/>
    <mergeCell ref="A144:A146"/>
    <mergeCell ref="H141:H143"/>
    <mergeCell ref="H144:H146"/>
    <mergeCell ref="I141:I143"/>
    <mergeCell ref="I144:I146"/>
    <mergeCell ref="A122:A124"/>
    <mergeCell ref="B122:B124"/>
    <mergeCell ref="H122:H124"/>
    <mergeCell ref="I122:I124"/>
    <mergeCell ref="A125:A127"/>
    <mergeCell ref="B125:B127"/>
    <mergeCell ref="H125:H127"/>
    <mergeCell ref="I125:I127"/>
    <mergeCell ref="A117:A119"/>
    <mergeCell ref="B117:B119"/>
    <mergeCell ref="H117:H119"/>
    <mergeCell ref="I117:I119"/>
    <mergeCell ref="A111:A113"/>
    <mergeCell ref="B111:B113"/>
    <mergeCell ref="A114:A116"/>
    <mergeCell ref="B114:B116"/>
    <mergeCell ref="H114:H116"/>
    <mergeCell ref="I114:I116"/>
    <mergeCell ref="A105:A107"/>
    <mergeCell ref="B105:B107"/>
    <mergeCell ref="H105:H113"/>
    <mergeCell ref="I105:I113"/>
    <mergeCell ref="A108:A110"/>
    <mergeCell ref="B108:B110"/>
    <mergeCell ref="A86:I86"/>
    <mergeCell ref="A87:I87"/>
    <mergeCell ref="A75:I75"/>
    <mergeCell ref="A76:A78"/>
    <mergeCell ref="B76:B78"/>
    <mergeCell ref="H76:H78"/>
    <mergeCell ref="I76:I78"/>
    <mergeCell ref="A79:B81"/>
    <mergeCell ref="H79:I81"/>
    <mergeCell ref="A67:I67"/>
    <mergeCell ref="A68:I68"/>
    <mergeCell ref="A69:A71"/>
    <mergeCell ref="B69:B71"/>
    <mergeCell ref="H69:H74"/>
    <mergeCell ref="I69:I74"/>
    <mergeCell ref="A72:A74"/>
    <mergeCell ref="B72:B74"/>
    <mergeCell ref="A82:B84"/>
    <mergeCell ref="A55:I55"/>
    <mergeCell ref="A56:I56"/>
    <mergeCell ref="A57:A59"/>
    <mergeCell ref="B57:B59"/>
    <mergeCell ref="H57:H59"/>
    <mergeCell ref="I57:I66"/>
    <mergeCell ref="A60:A62"/>
    <mergeCell ref="B60:B62"/>
    <mergeCell ref="H60:H62"/>
    <mergeCell ref="A64:A66"/>
    <mergeCell ref="B64:B66"/>
    <mergeCell ref="H64:H66"/>
    <mergeCell ref="A32:I32"/>
    <mergeCell ref="A33:A35"/>
    <mergeCell ref="B33:B35"/>
    <mergeCell ref="H33:H35"/>
    <mergeCell ref="I33:I35"/>
    <mergeCell ref="A39:I39"/>
    <mergeCell ref="A40:A42"/>
    <mergeCell ref="B40:B42"/>
    <mergeCell ref="H40:H54"/>
    <mergeCell ref="I40:I54"/>
    <mergeCell ref="A43:A45"/>
    <mergeCell ref="B43:B45"/>
    <mergeCell ref="A52:A54"/>
    <mergeCell ref="B52:B54"/>
    <mergeCell ref="A36:A38"/>
    <mergeCell ref="B36:B38"/>
    <mergeCell ref="H36:H38"/>
    <mergeCell ref="I36:I38"/>
    <mergeCell ref="B46:B48"/>
    <mergeCell ref="A46:A48"/>
    <mergeCell ref="B49:B51"/>
    <mergeCell ref="A49:A51"/>
    <mergeCell ref="A7:I7"/>
    <mergeCell ref="A8:A10"/>
    <mergeCell ref="B8:B10"/>
    <mergeCell ref="H8:H31"/>
    <mergeCell ref="I8:I31"/>
    <mergeCell ref="A11:A13"/>
    <mergeCell ref="B11:B13"/>
    <mergeCell ref="A14:A16"/>
    <mergeCell ref="B14:B16"/>
    <mergeCell ref="A17:A19"/>
    <mergeCell ref="B17:B19"/>
    <mergeCell ref="A29:A31"/>
    <mergeCell ref="B29:B31"/>
    <mergeCell ref="A26:A28"/>
    <mergeCell ref="A20:A22"/>
    <mergeCell ref="A23:A25"/>
    <mergeCell ref="B20:B22"/>
    <mergeCell ref="B23:B25"/>
    <mergeCell ref="B26:B28"/>
    <mergeCell ref="A1:B1"/>
    <mergeCell ref="A2:I2"/>
    <mergeCell ref="A3:A4"/>
    <mergeCell ref="B3:B4"/>
    <mergeCell ref="C3:C4"/>
    <mergeCell ref="D3:G3"/>
    <mergeCell ref="H3:H4"/>
    <mergeCell ref="I3:I4"/>
    <mergeCell ref="A6:I6"/>
  </mergeCells>
  <pageMargins left="0.25" right="0.25" top="0.75" bottom="0.75" header="0.3" footer="0.3"/>
  <pageSetup paperSize="9" scale="52" orientation="portrait" r:id="rId1"/>
  <rowBreaks count="6" manualBreakCount="6">
    <brk id="43" max="9" man="1"/>
    <brk id="88" max="9" man="1"/>
    <brk id="107" max="9" man="1"/>
    <brk id="147" max="9" man="1"/>
    <brk id="169" max="9" man="1"/>
    <brk id="196" max="9" man="1"/>
  </rowBreak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1</vt:lpstr>
      <vt:lpstr>'1'!Область_печати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2026-01-20T07:23:21Z</dcterms:modified>
</cp:coreProperties>
</file>